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vR\SURFdrive\Meta-analysis\Meta-Essentials\"/>
    </mc:Choice>
  </mc:AlternateContent>
  <xr:revisionPtr revIDLastSave="0" documentId="10_ncr:8100000_{7C4BA22E-E53E-4A8E-B7D5-EFF4546F736D}" xr6:coauthVersionLast="34" xr6:coauthVersionMax="34" xr10:uidLastSave="{00000000-0000-0000-0000-000000000000}"/>
  <bookViews>
    <workbookView xWindow="-15" yWindow="45" windowWidth="14280" windowHeight="10800" xr2:uid="{00000000-000D-0000-FFFF-FFFF00000000}"/>
  </bookViews>
  <sheets>
    <sheet name="Input" sheetId="1" r:id="rId1"/>
    <sheet name="Forest Plot" sheetId="3" r:id="rId2"/>
    <sheet name="Subgroup Analysis" sheetId="5" r:id="rId3"/>
    <sheet name="Moderator Analysis" sheetId="8" r:id="rId4"/>
    <sheet name="Publication Bias Analysis" sheetId="7" r:id="rId5"/>
    <sheet name="Calculations" sheetId="4" r:id="rId6"/>
  </sheets>
  <definedNames>
    <definedName name="Additional_confidence_level">'Publication Bias Analysis'!$B$3</definedName>
    <definedName name="Additional_model">'Publication Bias Analysis'!$B$2</definedName>
    <definedName name="Begg_Mazumdar">'Publication Bias Analysis'!$P$9</definedName>
    <definedName name="Between_subgroup_weighting">'Subgroup Analysis'!$B$2</definedName>
    <definedName name="CI_Lower_limit">Calculations!$M:$M</definedName>
    <definedName name="CI_Upper_limit">Calculations!$N:$N</definedName>
    <definedName name="CICES_LL">'Forest Plot'!$B$11</definedName>
    <definedName name="CICES_UL">'Forest Plot'!$B$12</definedName>
    <definedName name="Combined_Effect_Size">'Forest Plot'!$B$10</definedName>
    <definedName name="Combined_Effect_Sizez">Calculations!$W$2</definedName>
    <definedName name="Confidence_level">'Forest Plot'!$B$3</definedName>
    <definedName name="Correlation" localSheetId="0">Input!$D:$D</definedName>
    <definedName name="Correlation">Calculations!$F:$F</definedName>
    <definedName name="Entry_Number">Input!$A:$A</definedName>
    <definedName name="I2_">'Forest Plot'!$B$26</definedName>
    <definedName name="Include_study">Input!$C:$C</definedName>
    <definedName name="Inverse_standard_error">Calculations!$CT:$CT</definedName>
    <definedName name="k_">'Forest Plot'!$B$21</definedName>
    <definedName name="Lookup_Table">Calculations!$C:$O</definedName>
    <definedName name="Lookup_table_subgroup">Calculations!$Z:$AJ</definedName>
    <definedName name="Meta_analysis_model">'Forest Plot'!$B$2</definedName>
    <definedName name="Moderator">Input!$H:$H</definedName>
    <definedName name="Moderator_confidence_interval">'Moderator Analysis'!$B$3</definedName>
    <definedName name="Moderator_k">Calculations!$CL$8</definedName>
    <definedName name="Moderator_model">'Moderator Analysis'!$B$2</definedName>
    <definedName name="Number">'Forest Plot'!$D:$D</definedName>
    <definedName name="Number_of_subgroups">'Subgroup Analysis'!$B$15</definedName>
    <definedName name="Number_of_subjects" localSheetId="0">Input!$E:$E</definedName>
    <definedName name="Number_of_subjects">Calculations!$H:$H</definedName>
    <definedName name="Order">'Forest Plot'!$B$7</definedName>
    <definedName name="PICES_LL">'Forest Plot'!$B$13</definedName>
    <definedName name="PICES_UL">'Forest Plot'!$B$14</definedName>
    <definedName name="pq">'Forest Plot'!$B$25</definedName>
    <definedName name="Q_">'Forest Plot'!$B$24</definedName>
    <definedName name="Residuals">Calculations!$P:$P</definedName>
    <definedName name="rz">Calculations!$G:$G</definedName>
    <definedName name="SECES_z">Calculations!$W$3</definedName>
    <definedName name="SEz">Calculations!$J:$J</definedName>
    <definedName name="Sort_By">'Forest Plot'!$B$6</definedName>
    <definedName name="Standardized_residual">'Publication Bias Analysis'!$W:$W</definedName>
    <definedName name="Study_name" localSheetId="0">Input!$B:$B</definedName>
    <definedName name="Study_name">Calculations!$E:$E</definedName>
    <definedName name="Study_z_score">Calculations!$EZ:$EZ</definedName>
    <definedName name="Subgroup">Input!$G:$G</definedName>
    <definedName name="Subgroup_confidence_level">'Subgroup Analysis'!$B$4</definedName>
    <definedName name="Subgroup_k">'Subgroup Analysis'!$B$14</definedName>
    <definedName name="Subgroup_number">'Subgroup Analysis'!$F:$F</definedName>
    <definedName name="Sufficient_data">Input!$F:$F</definedName>
    <definedName name="T_">'Forest Plot'!$B$28</definedName>
    <definedName name="T2_">'Forest Plot'!$B$27</definedName>
    <definedName name="Trim_and_fill">'Publication Bias Analysis'!$L$36</definedName>
    <definedName name="Var">Calculations!$Q:$Q</definedName>
    <definedName name="Varz">Calculations!$I:$I</definedName>
    <definedName name="Weight">Calculations!$O:$O</definedName>
    <definedName name="Weightf">Calculations!$K:$K</definedName>
    <definedName name="Weightr">Calculations!$L:$L</definedName>
    <definedName name="Within_subgroup_weighting">'Subgroup Analysis'!$B$3</definedName>
    <definedName name="Z_score">Calculations!$CU:$CU</definedName>
    <definedName name="Z_value">'Forest Plot'!$B$16</definedName>
  </definedNames>
  <calcPr calcId="162913" concurrentCalc="0"/>
</workbook>
</file>

<file path=xl/calcChain.xml><?xml version="1.0" encoding="utf-8"?>
<calcChain xmlns="http://schemas.openxmlformats.org/spreadsheetml/2006/main">
  <c r="Y40" i="7" l="1"/>
  <c r="Y32" i="7"/>
  <c r="Y34" i="7"/>
  <c r="Y35" i="7"/>
  <c r="Y36" i="7"/>
  <c r="Y37" i="7"/>
  <c r="Y38" i="7"/>
  <c r="Y39" i="7"/>
  <c r="Y33" i="7"/>
  <c r="BM1" i="4"/>
  <c r="H2" i="4"/>
  <c r="I2" i="4"/>
  <c r="J2" i="4"/>
  <c r="F2" i="7"/>
  <c r="CQ2" i="4"/>
  <c r="H3" i="4"/>
  <c r="I3" i="4"/>
  <c r="J3" i="4"/>
  <c r="F3" i="7"/>
  <c r="CQ3" i="4"/>
  <c r="H4" i="4"/>
  <c r="I4" i="4"/>
  <c r="J4" i="4"/>
  <c r="F4" i="7"/>
  <c r="CQ4" i="4"/>
  <c r="H5" i="4"/>
  <c r="I5" i="4"/>
  <c r="J5" i="4"/>
  <c r="F5" i="7"/>
  <c r="CQ5" i="4"/>
  <c r="H6" i="4"/>
  <c r="I6" i="4"/>
  <c r="J6" i="4"/>
  <c r="F6" i="7"/>
  <c r="CQ6" i="4"/>
  <c r="H7" i="4"/>
  <c r="I7" i="4"/>
  <c r="J7" i="4"/>
  <c r="F7" i="7"/>
  <c r="CQ7" i="4"/>
  <c r="H8" i="4"/>
  <c r="I8" i="4"/>
  <c r="J8" i="4"/>
  <c r="F8" i="7"/>
  <c r="CQ8" i="4"/>
  <c r="H9" i="4"/>
  <c r="I9" i="4"/>
  <c r="J9" i="4"/>
  <c r="F9" i="7"/>
  <c r="CQ9" i="4"/>
  <c r="H10" i="4"/>
  <c r="I10" i="4"/>
  <c r="J10" i="4"/>
  <c r="F10" i="7"/>
  <c r="CQ10" i="4"/>
  <c r="H11" i="4"/>
  <c r="I11" i="4"/>
  <c r="J11" i="4"/>
  <c r="F11" i="7"/>
  <c r="CQ11" i="4"/>
  <c r="H12" i="4"/>
  <c r="I12" i="4"/>
  <c r="J12" i="4"/>
  <c r="F12" i="7"/>
  <c r="CQ12" i="4"/>
  <c r="H13" i="4"/>
  <c r="I13" i="4"/>
  <c r="J13" i="4"/>
  <c r="F13" i="7"/>
  <c r="CQ13" i="4"/>
  <c r="CQ14" i="4"/>
  <c r="CQ15" i="4"/>
  <c r="CQ16" i="4"/>
  <c r="CQ17" i="4"/>
  <c r="CQ18" i="4"/>
  <c r="CQ19" i="4"/>
  <c r="CQ20" i="4"/>
  <c r="CQ21" i="4"/>
  <c r="CQ22" i="4"/>
  <c r="CQ23" i="4"/>
  <c r="CQ24" i="4"/>
  <c r="CQ25" i="4"/>
  <c r="CQ26" i="4"/>
  <c r="CQ27" i="4"/>
  <c r="CQ28" i="4"/>
  <c r="CQ29" i="4"/>
  <c r="CQ30" i="4"/>
  <c r="CQ31" i="4"/>
  <c r="CQ32" i="4"/>
  <c r="CQ33" i="4"/>
  <c r="CQ34" i="4"/>
  <c r="CQ35" i="4"/>
  <c r="CQ36" i="4"/>
  <c r="CQ37" i="4"/>
  <c r="CQ38" i="4"/>
  <c r="CQ39" i="4"/>
  <c r="CQ40" i="4"/>
  <c r="CQ41" i="4"/>
  <c r="CQ42" i="4"/>
  <c r="CQ43" i="4"/>
  <c r="CQ44" i="4"/>
  <c r="CQ45" i="4"/>
  <c r="CQ46" i="4"/>
  <c r="CQ47" i="4"/>
  <c r="CQ48" i="4"/>
  <c r="CQ49" i="4"/>
  <c r="CQ50" i="4"/>
  <c r="CQ51" i="4"/>
  <c r="CQ52" i="4"/>
  <c r="CQ53" i="4"/>
  <c r="CQ54" i="4"/>
  <c r="CQ55" i="4"/>
  <c r="CQ56" i="4"/>
  <c r="CQ57" i="4"/>
  <c r="CQ58" i="4"/>
  <c r="CQ59" i="4"/>
  <c r="CQ60" i="4"/>
  <c r="CQ61" i="4"/>
  <c r="CQ62" i="4"/>
  <c r="CQ63" i="4"/>
  <c r="CQ64" i="4"/>
  <c r="CQ65" i="4"/>
  <c r="CQ66" i="4"/>
  <c r="CQ67" i="4"/>
  <c r="CQ68" i="4"/>
  <c r="CQ69" i="4"/>
  <c r="CQ70" i="4"/>
  <c r="CQ71" i="4"/>
  <c r="CQ72" i="4"/>
  <c r="CQ73" i="4"/>
  <c r="CQ74" i="4"/>
  <c r="CQ75" i="4"/>
  <c r="CQ76" i="4"/>
  <c r="CQ77" i="4"/>
  <c r="CQ78" i="4"/>
  <c r="CQ79" i="4"/>
  <c r="CQ80" i="4"/>
  <c r="CQ81" i="4"/>
  <c r="CQ82" i="4"/>
  <c r="CQ83" i="4"/>
  <c r="CQ84" i="4"/>
  <c r="CQ85" i="4"/>
  <c r="CQ86" i="4"/>
  <c r="CQ87" i="4"/>
  <c r="CQ88" i="4"/>
  <c r="CQ89" i="4"/>
  <c r="CQ90" i="4"/>
  <c r="CQ91" i="4"/>
  <c r="CQ92" i="4"/>
  <c r="CQ93" i="4"/>
  <c r="CQ94" i="4"/>
  <c r="CQ95" i="4"/>
  <c r="CQ96" i="4"/>
  <c r="CQ97" i="4"/>
  <c r="CQ98" i="4"/>
  <c r="CQ99" i="4"/>
  <c r="CQ100" i="4"/>
  <c r="CQ101" i="4"/>
  <c r="CQ102" i="4"/>
  <c r="CQ103" i="4"/>
  <c r="CQ104" i="4"/>
  <c r="CQ105" i="4"/>
  <c r="CQ106" i="4"/>
  <c r="CQ107" i="4"/>
  <c r="CQ108" i="4"/>
  <c r="CQ109" i="4"/>
  <c r="CQ110" i="4"/>
  <c r="CQ111" i="4"/>
  <c r="CQ112" i="4"/>
  <c r="CQ113" i="4"/>
  <c r="CQ114" i="4"/>
  <c r="CQ115" i="4"/>
  <c r="CQ116" i="4"/>
  <c r="CQ117" i="4"/>
  <c r="CQ118" i="4"/>
  <c r="CQ119" i="4"/>
  <c r="CQ120" i="4"/>
  <c r="CQ121" i="4"/>
  <c r="CQ122" i="4"/>
  <c r="CQ123" i="4"/>
  <c r="CQ124" i="4"/>
  <c r="CQ125" i="4"/>
  <c r="CQ126" i="4"/>
  <c r="CQ127" i="4"/>
  <c r="CQ128" i="4"/>
  <c r="CQ129" i="4"/>
  <c r="CQ130" i="4"/>
  <c r="CQ131" i="4"/>
  <c r="CQ132" i="4"/>
  <c r="CQ133" i="4"/>
  <c r="CQ134" i="4"/>
  <c r="CQ135" i="4"/>
  <c r="CQ136" i="4"/>
  <c r="CQ137" i="4"/>
  <c r="CQ138" i="4"/>
  <c r="CQ139" i="4"/>
  <c r="CQ140" i="4"/>
  <c r="CQ141" i="4"/>
  <c r="CQ142" i="4"/>
  <c r="CQ143" i="4"/>
  <c r="CQ144" i="4"/>
  <c r="CQ145" i="4"/>
  <c r="CQ146" i="4"/>
  <c r="CQ147" i="4"/>
  <c r="CQ148" i="4"/>
  <c r="CQ149" i="4"/>
  <c r="CQ150" i="4"/>
  <c r="CQ151" i="4"/>
  <c r="CQ152" i="4"/>
  <c r="CQ153" i="4"/>
  <c r="CQ154" i="4"/>
  <c r="CQ155" i="4"/>
  <c r="CQ156" i="4"/>
  <c r="CQ157" i="4"/>
  <c r="CQ158" i="4"/>
  <c r="CQ159" i="4"/>
  <c r="CQ160" i="4"/>
  <c r="CQ161" i="4"/>
  <c r="CQ162" i="4"/>
  <c r="CQ163" i="4"/>
  <c r="CQ164" i="4"/>
  <c r="CQ165" i="4"/>
  <c r="CQ166" i="4"/>
  <c r="CQ167" i="4"/>
  <c r="CQ168" i="4"/>
  <c r="CQ169" i="4"/>
  <c r="CQ170" i="4"/>
  <c r="CQ171" i="4"/>
  <c r="CQ172" i="4"/>
  <c r="CQ173" i="4"/>
  <c r="CQ174" i="4"/>
  <c r="CQ175" i="4"/>
  <c r="CQ176" i="4"/>
  <c r="CQ177" i="4"/>
  <c r="CQ178" i="4"/>
  <c r="CQ179" i="4"/>
  <c r="CQ180" i="4"/>
  <c r="CQ181" i="4"/>
  <c r="CQ182" i="4"/>
  <c r="CQ183" i="4"/>
  <c r="CQ184" i="4"/>
  <c r="CQ185" i="4"/>
  <c r="CQ186" i="4"/>
  <c r="CQ187" i="4"/>
  <c r="CQ188" i="4"/>
  <c r="CQ189" i="4"/>
  <c r="CQ190" i="4"/>
  <c r="CQ191" i="4"/>
  <c r="CQ192" i="4"/>
  <c r="CQ193" i="4"/>
  <c r="CQ194" i="4"/>
  <c r="CQ195" i="4"/>
  <c r="CQ196" i="4"/>
  <c r="CQ197" i="4"/>
  <c r="CQ198" i="4"/>
  <c r="CQ199" i="4"/>
  <c r="CQ200" i="4"/>
  <c r="CQ201" i="4"/>
  <c r="F2" i="4"/>
  <c r="G2" i="4"/>
  <c r="E2" i="7"/>
  <c r="F3" i="4"/>
  <c r="G3" i="4"/>
  <c r="E3" i="7"/>
  <c r="F4" i="4"/>
  <c r="G4" i="4"/>
  <c r="E4" i="7"/>
  <c r="F5" i="4"/>
  <c r="G5" i="4"/>
  <c r="E5" i="7"/>
  <c r="F6" i="4"/>
  <c r="G6" i="4"/>
  <c r="E6" i="7"/>
  <c r="F7" i="4"/>
  <c r="G7" i="4"/>
  <c r="E7" i="7"/>
  <c r="F8" i="4"/>
  <c r="G8" i="4"/>
  <c r="E8" i="7"/>
  <c r="F9" i="4"/>
  <c r="G9" i="4"/>
  <c r="E9" i="7"/>
  <c r="F10" i="4"/>
  <c r="G10" i="4"/>
  <c r="E10" i="7"/>
  <c r="F11" i="4"/>
  <c r="G11" i="4"/>
  <c r="E11" i="7"/>
  <c r="F12" i="4"/>
  <c r="G12" i="4"/>
  <c r="E12" i="7"/>
  <c r="F13" i="4"/>
  <c r="G13" i="4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I29" i="7"/>
  <c r="L38" i="7"/>
  <c r="CR2" i="4"/>
  <c r="CR3" i="4"/>
  <c r="CR4" i="4"/>
  <c r="CR5" i="4"/>
  <c r="CR6" i="4"/>
  <c r="CR7" i="4"/>
  <c r="CR8" i="4"/>
  <c r="CR9" i="4"/>
  <c r="CR10" i="4"/>
  <c r="CR11" i="4"/>
  <c r="CR12" i="4"/>
  <c r="CR13" i="4"/>
  <c r="CR14" i="4"/>
  <c r="CR15" i="4"/>
  <c r="CR16" i="4"/>
  <c r="CR17" i="4"/>
  <c r="CR18" i="4"/>
  <c r="CR19" i="4"/>
  <c r="CR20" i="4"/>
  <c r="CR21" i="4"/>
  <c r="CR22" i="4"/>
  <c r="CR23" i="4"/>
  <c r="CR24" i="4"/>
  <c r="CR25" i="4"/>
  <c r="CR26" i="4"/>
  <c r="CR27" i="4"/>
  <c r="CR28" i="4"/>
  <c r="CR29" i="4"/>
  <c r="CR30" i="4"/>
  <c r="CR31" i="4"/>
  <c r="CR32" i="4"/>
  <c r="CR33" i="4"/>
  <c r="CR34" i="4"/>
  <c r="CR35" i="4"/>
  <c r="CR36" i="4"/>
  <c r="CR37" i="4"/>
  <c r="CR38" i="4"/>
  <c r="CR39" i="4"/>
  <c r="CR40" i="4"/>
  <c r="CR41" i="4"/>
  <c r="CR42" i="4"/>
  <c r="CR43" i="4"/>
  <c r="CR44" i="4"/>
  <c r="CR45" i="4"/>
  <c r="CR46" i="4"/>
  <c r="CR47" i="4"/>
  <c r="CR48" i="4"/>
  <c r="CR49" i="4"/>
  <c r="CR50" i="4"/>
  <c r="CR51" i="4"/>
  <c r="CR52" i="4"/>
  <c r="CR53" i="4"/>
  <c r="CR54" i="4"/>
  <c r="CR55" i="4"/>
  <c r="CR56" i="4"/>
  <c r="CR57" i="4"/>
  <c r="CR58" i="4"/>
  <c r="CR59" i="4"/>
  <c r="CR60" i="4"/>
  <c r="CR61" i="4"/>
  <c r="CR62" i="4"/>
  <c r="CR63" i="4"/>
  <c r="CR64" i="4"/>
  <c r="CR65" i="4"/>
  <c r="CR66" i="4"/>
  <c r="CR67" i="4"/>
  <c r="CR68" i="4"/>
  <c r="CR69" i="4"/>
  <c r="CR70" i="4"/>
  <c r="CR71" i="4"/>
  <c r="CR72" i="4"/>
  <c r="CR73" i="4"/>
  <c r="CR74" i="4"/>
  <c r="CR75" i="4"/>
  <c r="CR76" i="4"/>
  <c r="CR77" i="4"/>
  <c r="CR78" i="4"/>
  <c r="CR79" i="4"/>
  <c r="CR80" i="4"/>
  <c r="CR81" i="4"/>
  <c r="CR82" i="4"/>
  <c r="CR83" i="4"/>
  <c r="CR84" i="4"/>
  <c r="CR85" i="4"/>
  <c r="CR86" i="4"/>
  <c r="CR87" i="4"/>
  <c r="CR88" i="4"/>
  <c r="CR89" i="4"/>
  <c r="CR90" i="4"/>
  <c r="CR91" i="4"/>
  <c r="CR92" i="4"/>
  <c r="CR93" i="4"/>
  <c r="CR94" i="4"/>
  <c r="CR95" i="4"/>
  <c r="CR96" i="4"/>
  <c r="CR97" i="4"/>
  <c r="CR98" i="4"/>
  <c r="CR99" i="4"/>
  <c r="CR100" i="4"/>
  <c r="CR101" i="4"/>
  <c r="CR102" i="4"/>
  <c r="CR103" i="4"/>
  <c r="CR104" i="4"/>
  <c r="CR105" i="4"/>
  <c r="CR106" i="4"/>
  <c r="CR107" i="4"/>
  <c r="CR108" i="4"/>
  <c r="CR109" i="4"/>
  <c r="CR110" i="4"/>
  <c r="CR111" i="4"/>
  <c r="CR112" i="4"/>
  <c r="CR113" i="4"/>
  <c r="CR114" i="4"/>
  <c r="CR115" i="4"/>
  <c r="CR116" i="4"/>
  <c r="CR117" i="4"/>
  <c r="CR118" i="4"/>
  <c r="CR119" i="4"/>
  <c r="CR120" i="4"/>
  <c r="CR121" i="4"/>
  <c r="CR122" i="4"/>
  <c r="CR123" i="4"/>
  <c r="CR124" i="4"/>
  <c r="CR125" i="4"/>
  <c r="CR126" i="4"/>
  <c r="CR127" i="4"/>
  <c r="CR128" i="4"/>
  <c r="CR129" i="4"/>
  <c r="CR130" i="4"/>
  <c r="CR131" i="4"/>
  <c r="CR132" i="4"/>
  <c r="CR133" i="4"/>
  <c r="CR134" i="4"/>
  <c r="CR135" i="4"/>
  <c r="CR136" i="4"/>
  <c r="CR137" i="4"/>
  <c r="CR138" i="4"/>
  <c r="CR139" i="4"/>
  <c r="CR140" i="4"/>
  <c r="CR141" i="4"/>
  <c r="CR142" i="4"/>
  <c r="CR143" i="4"/>
  <c r="CR144" i="4"/>
  <c r="CR145" i="4"/>
  <c r="CR146" i="4"/>
  <c r="CR147" i="4"/>
  <c r="CR148" i="4"/>
  <c r="CR149" i="4"/>
  <c r="CR150" i="4"/>
  <c r="CR151" i="4"/>
  <c r="CR152" i="4"/>
  <c r="CR153" i="4"/>
  <c r="CR154" i="4"/>
  <c r="CR155" i="4"/>
  <c r="CR156" i="4"/>
  <c r="CR157" i="4"/>
  <c r="CR158" i="4"/>
  <c r="CR159" i="4"/>
  <c r="CR160" i="4"/>
  <c r="CR161" i="4"/>
  <c r="CR162" i="4"/>
  <c r="CR163" i="4"/>
  <c r="CR164" i="4"/>
  <c r="CR165" i="4"/>
  <c r="CR166" i="4"/>
  <c r="CR167" i="4"/>
  <c r="CR168" i="4"/>
  <c r="CR169" i="4"/>
  <c r="CR170" i="4"/>
  <c r="CR171" i="4"/>
  <c r="CR172" i="4"/>
  <c r="CR173" i="4"/>
  <c r="CR174" i="4"/>
  <c r="CR175" i="4"/>
  <c r="CR176" i="4"/>
  <c r="CR177" i="4"/>
  <c r="CR178" i="4"/>
  <c r="CR179" i="4"/>
  <c r="CR180" i="4"/>
  <c r="CR181" i="4"/>
  <c r="CR182" i="4"/>
  <c r="CR183" i="4"/>
  <c r="CR184" i="4"/>
  <c r="CR185" i="4"/>
  <c r="CR186" i="4"/>
  <c r="CR187" i="4"/>
  <c r="CR188" i="4"/>
  <c r="CR189" i="4"/>
  <c r="CR190" i="4"/>
  <c r="CR191" i="4"/>
  <c r="CR192" i="4"/>
  <c r="CR193" i="4"/>
  <c r="CR194" i="4"/>
  <c r="CR195" i="4"/>
  <c r="CR196" i="4"/>
  <c r="CR197" i="4"/>
  <c r="CR198" i="4"/>
  <c r="CR199" i="4"/>
  <c r="CR200" i="4"/>
  <c r="CR201" i="4"/>
  <c r="CZ2" i="4"/>
  <c r="DH2" i="4"/>
  <c r="DI2" i="4"/>
  <c r="CZ3" i="4"/>
  <c r="DH3" i="4"/>
  <c r="DI3" i="4"/>
  <c r="CZ4" i="4"/>
  <c r="DH4" i="4"/>
  <c r="DI4" i="4"/>
  <c r="CZ5" i="4"/>
  <c r="DH5" i="4"/>
  <c r="DI5" i="4"/>
  <c r="CZ6" i="4"/>
  <c r="DH6" i="4"/>
  <c r="DI6" i="4"/>
  <c r="CZ7" i="4"/>
  <c r="DH7" i="4"/>
  <c r="DI7" i="4"/>
  <c r="CZ8" i="4"/>
  <c r="DH8" i="4"/>
  <c r="DI8" i="4"/>
  <c r="CZ9" i="4"/>
  <c r="DH9" i="4"/>
  <c r="DI9" i="4"/>
  <c r="CZ10" i="4"/>
  <c r="DH10" i="4"/>
  <c r="DI10" i="4"/>
  <c r="CZ11" i="4"/>
  <c r="DH11" i="4"/>
  <c r="DI11" i="4"/>
  <c r="CZ12" i="4"/>
  <c r="DH12" i="4"/>
  <c r="DI12" i="4"/>
  <c r="CZ13" i="4"/>
  <c r="DH13" i="4"/>
  <c r="DI13" i="4"/>
  <c r="DI14" i="4"/>
  <c r="DI15" i="4"/>
  <c r="DI16" i="4"/>
  <c r="DI17" i="4"/>
  <c r="DI18" i="4"/>
  <c r="DI19" i="4"/>
  <c r="DI20" i="4"/>
  <c r="DI21" i="4"/>
  <c r="DI22" i="4"/>
  <c r="DI23" i="4"/>
  <c r="DI24" i="4"/>
  <c r="DI25" i="4"/>
  <c r="DI26" i="4"/>
  <c r="DI27" i="4"/>
  <c r="DI28" i="4"/>
  <c r="DI29" i="4"/>
  <c r="DI30" i="4"/>
  <c r="DI31" i="4"/>
  <c r="DI32" i="4"/>
  <c r="DI33" i="4"/>
  <c r="DI34" i="4"/>
  <c r="DI35" i="4"/>
  <c r="DI36" i="4"/>
  <c r="DI37" i="4"/>
  <c r="DI38" i="4"/>
  <c r="DI39" i="4"/>
  <c r="DI40" i="4"/>
  <c r="DI41" i="4"/>
  <c r="DI42" i="4"/>
  <c r="DI43" i="4"/>
  <c r="DI44" i="4"/>
  <c r="DI45" i="4"/>
  <c r="DI46" i="4"/>
  <c r="DI47" i="4"/>
  <c r="DI48" i="4"/>
  <c r="DI49" i="4"/>
  <c r="DI50" i="4"/>
  <c r="DI51" i="4"/>
  <c r="DI52" i="4"/>
  <c r="DI53" i="4"/>
  <c r="DI54" i="4"/>
  <c r="DI55" i="4"/>
  <c r="DI56" i="4"/>
  <c r="DI57" i="4"/>
  <c r="DI58" i="4"/>
  <c r="DI59" i="4"/>
  <c r="DI60" i="4"/>
  <c r="DI61" i="4"/>
  <c r="DI62" i="4"/>
  <c r="DI63" i="4"/>
  <c r="DI64" i="4"/>
  <c r="DI65" i="4"/>
  <c r="DI66" i="4"/>
  <c r="DI67" i="4"/>
  <c r="DI68" i="4"/>
  <c r="DI69" i="4"/>
  <c r="DI70" i="4"/>
  <c r="DI71" i="4"/>
  <c r="DI72" i="4"/>
  <c r="DI73" i="4"/>
  <c r="DI74" i="4"/>
  <c r="DI75" i="4"/>
  <c r="DI76" i="4"/>
  <c r="DI77" i="4"/>
  <c r="DI78" i="4"/>
  <c r="DI79" i="4"/>
  <c r="DI80" i="4"/>
  <c r="DI81" i="4"/>
  <c r="DI82" i="4"/>
  <c r="DI83" i="4"/>
  <c r="DI84" i="4"/>
  <c r="DI85" i="4"/>
  <c r="DI86" i="4"/>
  <c r="DI87" i="4"/>
  <c r="DI88" i="4"/>
  <c r="DI89" i="4"/>
  <c r="DI90" i="4"/>
  <c r="DI91" i="4"/>
  <c r="DI92" i="4"/>
  <c r="DI93" i="4"/>
  <c r="DI94" i="4"/>
  <c r="DI95" i="4"/>
  <c r="DI96" i="4"/>
  <c r="DI97" i="4"/>
  <c r="DI98" i="4"/>
  <c r="DI99" i="4"/>
  <c r="DI100" i="4"/>
  <c r="DI101" i="4"/>
  <c r="DI102" i="4"/>
  <c r="DI103" i="4"/>
  <c r="DI104" i="4"/>
  <c r="DI105" i="4"/>
  <c r="DI106" i="4"/>
  <c r="DI107" i="4"/>
  <c r="DI108" i="4"/>
  <c r="DI109" i="4"/>
  <c r="DI110" i="4"/>
  <c r="DI111" i="4"/>
  <c r="DI112" i="4"/>
  <c r="DI113" i="4"/>
  <c r="DI114" i="4"/>
  <c r="DI115" i="4"/>
  <c r="DI116" i="4"/>
  <c r="DI117" i="4"/>
  <c r="DI118" i="4"/>
  <c r="DI119" i="4"/>
  <c r="DI120" i="4"/>
  <c r="DI121" i="4"/>
  <c r="DI122" i="4"/>
  <c r="DI123" i="4"/>
  <c r="DI124" i="4"/>
  <c r="DI125" i="4"/>
  <c r="DI126" i="4"/>
  <c r="DI127" i="4"/>
  <c r="DI128" i="4"/>
  <c r="DI129" i="4"/>
  <c r="DI130" i="4"/>
  <c r="DI131" i="4"/>
  <c r="DI132" i="4"/>
  <c r="DI133" i="4"/>
  <c r="DI134" i="4"/>
  <c r="DI135" i="4"/>
  <c r="DI136" i="4"/>
  <c r="DI137" i="4"/>
  <c r="DI138" i="4"/>
  <c r="DI139" i="4"/>
  <c r="DI140" i="4"/>
  <c r="DI141" i="4"/>
  <c r="DI142" i="4"/>
  <c r="DI143" i="4"/>
  <c r="DI144" i="4"/>
  <c r="DI145" i="4"/>
  <c r="DI146" i="4"/>
  <c r="DI147" i="4"/>
  <c r="DI148" i="4"/>
  <c r="DI149" i="4"/>
  <c r="DI150" i="4"/>
  <c r="DI151" i="4"/>
  <c r="DI152" i="4"/>
  <c r="DI153" i="4"/>
  <c r="DI154" i="4"/>
  <c r="DI155" i="4"/>
  <c r="DI156" i="4"/>
  <c r="DI157" i="4"/>
  <c r="DI158" i="4"/>
  <c r="DI159" i="4"/>
  <c r="DI160" i="4"/>
  <c r="DI161" i="4"/>
  <c r="DI162" i="4"/>
  <c r="DI163" i="4"/>
  <c r="DI164" i="4"/>
  <c r="DI165" i="4"/>
  <c r="DI166" i="4"/>
  <c r="DI167" i="4"/>
  <c r="DI168" i="4"/>
  <c r="DI169" i="4"/>
  <c r="DI170" i="4"/>
  <c r="DI171" i="4"/>
  <c r="DI172" i="4"/>
  <c r="DI173" i="4"/>
  <c r="DI174" i="4"/>
  <c r="DI175" i="4"/>
  <c r="DI176" i="4"/>
  <c r="DI177" i="4"/>
  <c r="DI178" i="4"/>
  <c r="DI179" i="4"/>
  <c r="DI180" i="4"/>
  <c r="DI181" i="4"/>
  <c r="DI182" i="4"/>
  <c r="DI183" i="4"/>
  <c r="DI184" i="4"/>
  <c r="DI185" i="4"/>
  <c r="DI186" i="4"/>
  <c r="DI187" i="4"/>
  <c r="DI188" i="4"/>
  <c r="DI189" i="4"/>
  <c r="DI190" i="4"/>
  <c r="DI191" i="4"/>
  <c r="DI192" i="4"/>
  <c r="DI193" i="4"/>
  <c r="DI194" i="4"/>
  <c r="DI195" i="4"/>
  <c r="DI196" i="4"/>
  <c r="DI197" i="4"/>
  <c r="DI198" i="4"/>
  <c r="DI199" i="4"/>
  <c r="DI200" i="4"/>
  <c r="DI201" i="4"/>
  <c r="CV2" i="4"/>
  <c r="CW2" i="4"/>
  <c r="CV3" i="4"/>
  <c r="CW3" i="4"/>
  <c r="CV4" i="4"/>
  <c r="CW4" i="4"/>
  <c r="CV5" i="4"/>
  <c r="CW5" i="4"/>
  <c r="CV6" i="4"/>
  <c r="CW6" i="4"/>
  <c r="CV7" i="4"/>
  <c r="CW7" i="4"/>
  <c r="CV8" i="4"/>
  <c r="CW8" i="4"/>
  <c r="CV9" i="4"/>
  <c r="CW9" i="4"/>
  <c r="CV10" i="4"/>
  <c r="CW10" i="4"/>
  <c r="CV11" i="4"/>
  <c r="CW11" i="4"/>
  <c r="CV12" i="4"/>
  <c r="CW12" i="4"/>
  <c r="CV13" i="4"/>
  <c r="CW13" i="4"/>
  <c r="CW14" i="4"/>
  <c r="CW15" i="4"/>
  <c r="CW16" i="4"/>
  <c r="CW17" i="4"/>
  <c r="CW18" i="4"/>
  <c r="CW19" i="4"/>
  <c r="CW20" i="4"/>
  <c r="CW21" i="4"/>
  <c r="CW22" i="4"/>
  <c r="CW23" i="4"/>
  <c r="CW24" i="4"/>
  <c r="CW25" i="4"/>
  <c r="CW26" i="4"/>
  <c r="CW27" i="4"/>
  <c r="CW28" i="4"/>
  <c r="CW29" i="4"/>
  <c r="CW30" i="4"/>
  <c r="CW31" i="4"/>
  <c r="CW32" i="4"/>
  <c r="CW33" i="4"/>
  <c r="CW34" i="4"/>
  <c r="CW35" i="4"/>
  <c r="CW36" i="4"/>
  <c r="CW37" i="4"/>
  <c r="CW38" i="4"/>
  <c r="CW39" i="4"/>
  <c r="CW40" i="4"/>
  <c r="CW41" i="4"/>
  <c r="CW42" i="4"/>
  <c r="CW43" i="4"/>
  <c r="CW44" i="4"/>
  <c r="CW45" i="4"/>
  <c r="CW46" i="4"/>
  <c r="CW47" i="4"/>
  <c r="CW48" i="4"/>
  <c r="CW49" i="4"/>
  <c r="CW50" i="4"/>
  <c r="CW51" i="4"/>
  <c r="CW52" i="4"/>
  <c r="CW53" i="4"/>
  <c r="CW54" i="4"/>
  <c r="CW55" i="4"/>
  <c r="CW56" i="4"/>
  <c r="CW57" i="4"/>
  <c r="CW58" i="4"/>
  <c r="CW59" i="4"/>
  <c r="CW60" i="4"/>
  <c r="CW61" i="4"/>
  <c r="CW62" i="4"/>
  <c r="CW63" i="4"/>
  <c r="CW64" i="4"/>
  <c r="CW65" i="4"/>
  <c r="CW66" i="4"/>
  <c r="CW67" i="4"/>
  <c r="CW68" i="4"/>
  <c r="CW69" i="4"/>
  <c r="CW70" i="4"/>
  <c r="CW71" i="4"/>
  <c r="CW72" i="4"/>
  <c r="CW73" i="4"/>
  <c r="CW74" i="4"/>
  <c r="CW75" i="4"/>
  <c r="CW76" i="4"/>
  <c r="CW77" i="4"/>
  <c r="CW78" i="4"/>
  <c r="CW79" i="4"/>
  <c r="CW80" i="4"/>
  <c r="CW81" i="4"/>
  <c r="CW82" i="4"/>
  <c r="CW83" i="4"/>
  <c r="CW84" i="4"/>
  <c r="CW85" i="4"/>
  <c r="CW86" i="4"/>
  <c r="CW87" i="4"/>
  <c r="CW88" i="4"/>
  <c r="CW89" i="4"/>
  <c r="CW90" i="4"/>
  <c r="CW91" i="4"/>
  <c r="CW92" i="4"/>
  <c r="CW93" i="4"/>
  <c r="CW94" i="4"/>
  <c r="CW95" i="4"/>
  <c r="CW96" i="4"/>
  <c r="CW97" i="4"/>
  <c r="CW98" i="4"/>
  <c r="CW99" i="4"/>
  <c r="CW100" i="4"/>
  <c r="CW101" i="4"/>
  <c r="CW102" i="4"/>
  <c r="CW103" i="4"/>
  <c r="CW104" i="4"/>
  <c r="CW105" i="4"/>
  <c r="CW106" i="4"/>
  <c r="CW107" i="4"/>
  <c r="CW108" i="4"/>
  <c r="CW109" i="4"/>
  <c r="CW110" i="4"/>
  <c r="CW111" i="4"/>
  <c r="CW112" i="4"/>
  <c r="CW113" i="4"/>
  <c r="CW114" i="4"/>
  <c r="CW115" i="4"/>
  <c r="CW116" i="4"/>
  <c r="CW117" i="4"/>
  <c r="CW118" i="4"/>
  <c r="CW119" i="4"/>
  <c r="CW120" i="4"/>
  <c r="CW121" i="4"/>
  <c r="CW122" i="4"/>
  <c r="CW123" i="4"/>
  <c r="CW124" i="4"/>
  <c r="CW125" i="4"/>
  <c r="CW126" i="4"/>
  <c r="CW127" i="4"/>
  <c r="CW128" i="4"/>
  <c r="CW129" i="4"/>
  <c r="CW130" i="4"/>
  <c r="CW131" i="4"/>
  <c r="CW132" i="4"/>
  <c r="CW133" i="4"/>
  <c r="CW134" i="4"/>
  <c r="CW135" i="4"/>
  <c r="CW136" i="4"/>
  <c r="CW137" i="4"/>
  <c r="CW138" i="4"/>
  <c r="CW139" i="4"/>
  <c r="CW140" i="4"/>
  <c r="CW141" i="4"/>
  <c r="CW142" i="4"/>
  <c r="CW143" i="4"/>
  <c r="CW144" i="4"/>
  <c r="CW145" i="4"/>
  <c r="CW146" i="4"/>
  <c r="CW147" i="4"/>
  <c r="CW148" i="4"/>
  <c r="CW149" i="4"/>
  <c r="CW150" i="4"/>
  <c r="CW151" i="4"/>
  <c r="CW152" i="4"/>
  <c r="CW153" i="4"/>
  <c r="CW154" i="4"/>
  <c r="CW155" i="4"/>
  <c r="CW156" i="4"/>
  <c r="CW157" i="4"/>
  <c r="CW158" i="4"/>
  <c r="CW159" i="4"/>
  <c r="CW160" i="4"/>
  <c r="CW161" i="4"/>
  <c r="CW162" i="4"/>
  <c r="CW163" i="4"/>
  <c r="CW164" i="4"/>
  <c r="CW165" i="4"/>
  <c r="CW166" i="4"/>
  <c r="CW167" i="4"/>
  <c r="CW168" i="4"/>
  <c r="CW169" i="4"/>
  <c r="CW170" i="4"/>
  <c r="CW171" i="4"/>
  <c r="CW172" i="4"/>
  <c r="CW173" i="4"/>
  <c r="CW174" i="4"/>
  <c r="CW175" i="4"/>
  <c r="CW176" i="4"/>
  <c r="CW177" i="4"/>
  <c r="CW178" i="4"/>
  <c r="CW179" i="4"/>
  <c r="CW180" i="4"/>
  <c r="CW181" i="4"/>
  <c r="CW182" i="4"/>
  <c r="CW183" i="4"/>
  <c r="CW184" i="4"/>
  <c r="CW185" i="4"/>
  <c r="CW186" i="4"/>
  <c r="CW187" i="4"/>
  <c r="CW188" i="4"/>
  <c r="CW189" i="4"/>
  <c r="CW190" i="4"/>
  <c r="CW191" i="4"/>
  <c r="CW192" i="4"/>
  <c r="CW193" i="4"/>
  <c r="CW194" i="4"/>
  <c r="CW195" i="4"/>
  <c r="CW196" i="4"/>
  <c r="CW197" i="4"/>
  <c r="CW198" i="4"/>
  <c r="CW199" i="4"/>
  <c r="CW200" i="4"/>
  <c r="CW201" i="4"/>
  <c r="DS7" i="4"/>
  <c r="DJ2" i="4"/>
  <c r="DJ3" i="4"/>
  <c r="DJ4" i="4"/>
  <c r="DJ5" i="4"/>
  <c r="DJ6" i="4"/>
  <c r="DJ7" i="4"/>
  <c r="DJ8" i="4"/>
  <c r="DJ9" i="4"/>
  <c r="DJ10" i="4"/>
  <c r="DJ11" i="4"/>
  <c r="DJ12" i="4"/>
  <c r="DJ13" i="4"/>
  <c r="DJ14" i="4"/>
  <c r="DJ15" i="4"/>
  <c r="DJ16" i="4"/>
  <c r="DJ17" i="4"/>
  <c r="DJ18" i="4"/>
  <c r="DJ19" i="4"/>
  <c r="DJ20" i="4"/>
  <c r="DJ21" i="4"/>
  <c r="DJ22" i="4"/>
  <c r="DJ23" i="4"/>
  <c r="DJ24" i="4"/>
  <c r="DJ25" i="4"/>
  <c r="DJ26" i="4"/>
  <c r="DJ27" i="4"/>
  <c r="DJ28" i="4"/>
  <c r="DJ29" i="4"/>
  <c r="DJ30" i="4"/>
  <c r="DJ31" i="4"/>
  <c r="DJ32" i="4"/>
  <c r="DJ33" i="4"/>
  <c r="DJ34" i="4"/>
  <c r="DJ35" i="4"/>
  <c r="DJ36" i="4"/>
  <c r="DJ37" i="4"/>
  <c r="DJ38" i="4"/>
  <c r="DJ39" i="4"/>
  <c r="DJ40" i="4"/>
  <c r="DJ41" i="4"/>
  <c r="DJ42" i="4"/>
  <c r="DJ43" i="4"/>
  <c r="DJ44" i="4"/>
  <c r="DJ45" i="4"/>
  <c r="DJ46" i="4"/>
  <c r="DJ47" i="4"/>
  <c r="DJ48" i="4"/>
  <c r="DJ49" i="4"/>
  <c r="DJ50" i="4"/>
  <c r="DJ51" i="4"/>
  <c r="DJ52" i="4"/>
  <c r="DJ53" i="4"/>
  <c r="DJ54" i="4"/>
  <c r="DJ55" i="4"/>
  <c r="DJ56" i="4"/>
  <c r="DJ57" i="4"/>
  <c r="DJ58" i="4"/>
  <c r="DJ59" i="4"/>
  <c r="DJ60" i="4"/>
  <c r="DJ61" i="4"/>
  <c r="DJ62" i="4"/>
  <c r="DJ63" i="4"/>
  <c r="DJ64" i="4"/>
  <c r="DJ65" i="4"/>
  <c r="DJ66" i="4"/>
  <c r="DJ67" i="4"/>
  <c r="DJ68" i="4"/>
  <c r="DJ69" i="4"/>
  <c r="DJ70" i="4"/>
  <c r="DJ71" i="4"/>
  <c r="DJ72" i="4"/>
  <c r="DJ73" i="4"/>
  <c r="DJ74" i="4"/>
  <c r="DJ75" i="4"/>
  <c r="DJ76" i="4"/>
  <c r="DJ77" i="4"/>
  <c r="DJ78" i="4"/>
  <c r="DJ79" i="4"/>
  <c r="DJ80" i="4"/>
  <c r="DJ81" i="4"/>
  <c r="DJ82" i="4"/>
  <c r="DJ83" i="4"/>
  <c r="DJ84" i="4"/>
  <c r="DJ85" i="4"/>
  <c r="DJ86" i="4"/>
  <c r="DJ87" i="4"/>
  <c r="DJ88" i="4"/>
  <c r="DJ89" i="4"/>
  <c r="DJ90" i="4"/>
  <c r="DJ91" i="4"/>
  <c r="DJ92" i="4"/>
  <c r="DJ93" i="4"/>
  <c r="DJ94" i="4"/>
  <c r="DJ95" i="4"/>
  <c r="DJ96" i="4"/>
  <c r="DJ97" i="4"/>
  <c r="DJ98" i="4"/>
  <c r="DJ99" i="4"/>
  <c r="DJ100" i="4"/>
  <c r="DJ101" i="4"/>
  <c r="DJ102" i="4"/>
  <c r="DJ103" i="4"/>
  <c r="DJ104" i="4"/>
  <c r="DJ105" i="4"/>
  <c r="DJ106" i="4"/>
  <c r="DJ107" i="4"/>
  <c r="DJ108" i="4"/>
  <c r="DJ109" i="4"/>
  <c r="DJ110" i="4"/>
  <c r="DJ111" i="4"/>
  <c r="DJ112" i="4"/>
  <c r="DJ113" i="4"/>
  <c r="DJ114" i="4"/>
  <c r="DJ115" i="4"/>
  <c r="DJ116" i="4"/>
  <c r="DJ117" i="4"/>
  <c r="DJ118" i="4"/>
  <c r="DJ119" i="4"/>
  <c r="DJ120" i="4"/>
  <c r="DJ121" i="4"/>
  <c r="DJ122" i="4"/>
  <c r="DJ123" i="4"/>
  <c r="DJ124" i="4"/>
  <c r="DJ125" i="4"/>
  <c r="DJ126" i="4"/>
  <c r="DJ127" i="4"/>
  <c r="DJ128" i="4"/>
  <c r="DJ129" i="4"/>
  <c r="DJ130" i="4"/>
  <c r="DJ131" i="4"/>
  <c r="DJ132" i="4"/>
  <c r="DJ133" i="4"/>
  <c r="DJ134" i="4"/>
  <c r="DJ135" i="4"/>
  <c r="DJ136" i="4"/>
  <c r="DJ137" i="4"/>
  <c r="DJ138" i="4"/>
  <c r="DJ139" i="4"/>
  <c r="DJ140" i="4"/>
  <c r="DJ141" i="4"/>
  <c r="DJ142" i="4"/>
  <c r="DJ143" i="4"/>
  <c r="DJ144" i="4"/>
  <c r="DJ145" i="4"/>
  <c r="DJ146" i="4"/>
  <c r="DJ147" i="4"/>
  <c r="DJ148" i="4"/>
  <c r="DJ149" i="4"/>
  <c r="DJ150" i="4"/>
  <c r="DJ151" i="4"/>
  <c r="DJ152" i="4"/>
  <c r="DJ153" i="4"/>
  <c r="DJ154" i="4"/>
  <c r="DJ155" i="4"/>
  <c r="DJ156" i="4"/>
  <c r="DJ157" i="4"/>
  <c r="DJ158" i="4"/>
  <c r="DJ159" i="4"/>
  <c r="DJ160" i="4"/>
  <c r="DJ161" i="4"/>
  <c r="DJ162" i="4"/>
  <c r="DJ163" i="4"/>
  <c r="DJ164" i="4"/>
  <c r="DJ165" i="4"/>
  <c r="DJ166" i="4"/>
  <c r="DJ167" i="4"/>
  <c r="DJ168" i="4"/>
  <c r="DJ169" i="4"/>
  <c r="DJ170" i="4"/>
  <c r="DJ171" i="4"/>
  <c r="DJ172" i="4"/>
  <c r="DJ173" i="4"/>
  <c r="DJ174" i="4"/>
  <c r="DJ175" i="4"/>
  <c r="DJ176" i="4"/>
  <c r="DJ177" i="4"/>
  <c r="DJ178" i="4"/>
  <c r="DJ179" i="4"/>
  <c r="DJ180" i="4"/>
  <c r="DJ181" i="4"/>
  <c r="DJ182" i="4"/>
  <c r="DJ183" i="4"/>
  <c r="DJ184" i="4"/>
  <c r="DJ185" i="4"/>
  <c r="DJ186" i="4"/>
  <c r="DJ187" i="4"/>
  <c r="DJ188" i="4"/>
  <c r="DJ189" i="4"/>
  <c r="DJ190" i="4"/>
  <c r="DJ191" i="4"/>
  <c r="DJ192" i="4"/>
  <c r="DJ193" i="4"/>
  <c r="DJ194" i="4"/>
  <c r="DJ195" i="4"/>
  <c r="DJ196" i="4"/>
  <c r="DJ197" i="4"/>
  <c r="DJ198" i="4"/>
  <c r="DJ199" i="4"/>
  <c r="DJ200" i="4"/>
  <c r="DJ201" i="4"/>
  <c r="DS3" i="4"/>
  <c r="DK2" i="4"/>
  <c r="DL2" i="4"/>
  <c r="DK3" i="4"/>
  <c r="DL3" i="4"/>
  <c r="DK4" i="4"/>
  <c r="DL4" i="4"/>
  <c r="DK5" i="4"/>
  <c r="DL5" i="4"/>
  <c r="DK6" i="4"/>
  <c r="DL6" i="4"/>
  <c r="DK7" i="4"/>
  <c r="DL7" i="4"/>
  <c r="DK8" i="4"/>
  <c r="DL8" i="4"/>
  <c r="DK9" i="4"/>
  <c r="DL9" i="4"/>
  <c r="DK10" i="4"/>
  <c r="DL10" i="4"/>
  <c r="DK11" i="4"/>
  <c r="DL11" i="4"/>
  <c r="DK12" i="4"/>
  <c r="DL12" i="4"/>
  <c r="DK13" i="4"/>
  <c r="DL13" i="4"/>
  <c r="DK14" i="4"/>
  <c r="DL14" i="4"/>
  <c r="DK15" i="4"/>
  <c r="DL15" i="4"/>
  <c r="DK16" i="4"/>
  <c r="DL16" i="4"/>
  <c r="DK17" i="4"/>
  <c r="DL17" i="4"/>
  <c r="DK18" i="4"/>
  <c r="DL18" i="4"/>
  <c r="DK19" i="4"/>
  <c r="DL19" i="4"/>
  <c r="DK20" i="4"/>
  <c r="DL20" i="4"/>
  <c r="DK21" i="4"/>
  <c r="DL21" i="4"/>
  <c r="DK22" i="4"/>
  <c r="DL22" i="4"/>
  <c r="DK23" i="4"/>
  <c r="DL23" i="4"/>
  <c r="DK24" i="4"/>
  <c r="DL24" i="4"/>
  <c r="DK25" i="4"/>
  <c r="DL25" i="4"/>
  <c r="DK26" i="4"/>
  <c r="DL26" i="4"/>
  <c r="DK27" i="4"/>
  <c r="DL27" i="4"/>
  <c r="DK28" i="4"/>
  <c r="DL28" i="4"/>
  <c r="DK29" i="4"/>
  <c r="DL29" i="4"/>
  <c r="DK30" i="4"/>
  <c r="DL30" i="4"/>
  <c r="DK31" i="4"/>
  <c r="DL31" i="4"/>
  <c r="DK32" i="4"/>
  <c r="DL32" i="4"/>
  <c r="DK33" i="4"/>
  <c r="DL33" i="4"/>
  <c r="DK34" i="4"/>
  <c r="DL34" i="4"/>
  <c r="DK35" i="4"/>
  <c r="DL35" i="4"/>
  <c r="DK36" i="4"/>
  <c r="DL36" i="4"/>
  <c r="DK37" i="4"/>
  <c r="DL37" i="4"/>
  <c r="DK38" i="4"/>
  <c r="DL38" i="4"/>
  <c r="DK39" i="4"/>
  <c r="DL39" i="4"/>
  <c r="DK40" i="4"/>
  <c r="DL40" i="4"/>
  <c r="DK41" i="4"/>
  <c r="DL41" i="4"/>
  <c r="DK42" i="4"/>
  <c r="DL42" i="4"/>
  <c r="DK43" i="4"/>
  <c r="DL43" i="4"/>
  <c r="DK44" i="4"/>
  <c r="DL44" i="4"/>
  <c r="DK45" i="4"/>
  <c r="DL45" i="4"/>
  <c r="DK46" i="4"/>
  <c r="DL46" i="4"/>
  <c r="DK47" i="4"/>
  <c r="DL47" i="4"/>
  <c r="DK48" i="4"/>
  <c r="DL48" i="4"/>
  <c r="DK49" i="4"/>
  <c r="DL49" i="4"/>
  <c r="DK50" i="4"/>
  <c r="DL50" i="4"/>
  <c r="DK51" i="4"/>
  <c r="DL51" i="4"/>
  <c r="DK52" i="4"/>
  <c r="DL52" i="4"/>
  <c r="DK53" i="4"/>
  <c r="DL53" i="4"/>
  <c r="DK54" i="4"/>
  <c r="DL54" i="4"/>
  <c r="DK55" i="4"/>
  <c r="DL55" i="4"/>
  <c r="DK56" i="4"/>
  <c r="DL56" i="4"/>
  <c r="DK57" i="4"/>
  <c r="DL57" i="4"/>
  <c r="DK58" i="4"/>
  <c r="DL58" i="4"/>
  <c r="DK59" i="4"/>
  <c r="DL59" i="4"/>
  <c r="DK60" i="4"/>
  <c r="DL60" i="4"/>
  <c r="DK61" i="4"/>
  <c r="DL61" i="4"/>
  <c r="DK62" i="4"/>
  <c r="DL62" i="4"/>
  <c r="DK63" i="4"/>
  <c r="DL63" i="4"/>
  <c r="DK64" i="4"/>
  <c r="DL64" i="4"/>
  <c r="DK65" i="4"/>
  <c r="DL65" i="4"/>
  <c r="DK66" i="4"/>
  <c r="DL66" i="4"/>
  <c r="DK67" i="4"/>
  <c r="DL67" i="4"/>
  <c r="DK68" i="4"/>
  <c r="DL68" i="4"/>
  <c r="DK69" i="4"/>
  <c r="DL69" i="4"/>
  <c r="DK70" i="4"/>
  <c r="DL70" i="4"/>
  <c r="DK71" i="4"/>
  <c r="DL71" i="4"/>
  <c r="DK72" i="4"/>
  <c r="DL72" i="4"/>
  <c r="DK73" i="4"/>
  <c r="DL73" i="4"/>
  <c r="DK74" i="4"/>
  <c r="DL74" i="4"/>
  <c r="DK75" i="4"/>
  <c r="DL75" i="4"/>
  <c r="DK76" i="4"/>
  <c r="DL76" i="4"/>
  <c r="DK77" i="4"/>
  <c r="DL77" i="4"/>
  <c r="DK78" i="4"/>
  <c r="DL78" i="4"/>
  <c r="DK79" i="4"/>
  <c r="DL79" i="4"/>
  <c r="DK80" i="4"/>
  <c r="DL80" i="4"/>
  <c r="DK81" i="4"/>
  <c r="DL81" i="4"/>
  <c r="DK82" i="4"/>
  <c r="DL82" i="4"/>
  <c r="DK83" i="4"/>
  <c r="DL83" i="4"/>
  <c r="DK84" i="4"/>
  <c r="DL84" i="4"/>
  <c r="DK85" i="4"/>
  <c r="DL85" i="4"/>
  <c r="DK86" i="4"/>
  <c r="DL86" i="4"/>
  <c r="DK87" i="4"/>
  <c r="DL87" i="4"/>
  <c r="DK88" i="4"/>
  <c r="DL88" i="4"/>
  <c r="DK89" i="4"/>
  <c r="DL89" i="4"/>
  <c r="DK90" i="4"/>
  <c r="DL90" i="4"/>
  <c r="DK91" i="4"/>
  <c r="DL91" i="4"/>
  <c r="DK92" i="4"/>
  <c r="DL92" i="4"/>
  <c r="DK93" i="4"/>
  <c r="DL93" i="4"/>
  <c r="DK94" i="4"/>
  <c r="DL94" i="4"/>
  <c r="DK95" i="4"/>
  <c r="DL95" i="4"/>
  <c r="DK96" i="4"/>
  <c r="DL96" i="4"/>
  <c r="DK97" i="4"/>
  <c r="DL97" i="4"/>
  <c r="DK98" i="4"/>
  <c r="DL98" i="4"/>
  <c r="DK99" i="4"/>
  <c r="DL99" i="4"/>
  <c r="DK100" i="4"/>
  <c r="DL100" i="4"/>
  <c r="DK101" i="4"/>
  <c r="DL101" i="4"/>
  <c r="DK102" i="4"/>
  <c r="DL102" i="4"/>
  <c r="DK103" i="4"/>
  <c r="DL103" i="4"/>
  <c r="DK104" i="4"/>
  <c r="DL104" i="4"/>
  <c r="DK105" i="4"/>
  <c r="DL105" i="4"/>
  <c r="DK106" i="4"/>
  <c r="DL106" i="4"/>
  <c r="DK107" i="4"/>
  <c r="DL107" i="4"/>
  <c r="DK108" i="4"/>
  <c r="DL108" i="4"/>
  <c r="DK109" i="4"/>
  <c r="DL109" i="4"/>
  <c r="DK110" i="4"/>
  <c r="DL110" i="4"/>
  <c r="DK111" i="4"/>
  <c r="DL111" i="4"/>
  <c r="DK112" i="4"/>
  <c r="DL112" i="4"/>
  <c r="DK113" i="4"/>
  <c r="DL113" i="4"/>
  <c r="DK114" i="4"/>
  <c r="DL114" i="4"/>
  <c r="DK115" i="4"/>
  <c r="DL115" i="4"/>
  <c r="DK116" i="4"/>
  <c r="DL116" i="4"/>
  <c r="DK117" i="4"/>
  <c r="DL117" i="4"/>
  <c r="DK118" i="4"/>
  <c r="DL118" i="4"/>
  <c r="DK119" i="4"/>
  <c r="DL119" i="4"/>
  <c r="DK120" i="4"/>
  <c r="DL120" i="4"/>
  <c r="DK121" i="4"/>
  <c r="DL121" i="4"/>
  <c r="DK122" i="4"/>
  <c r="DL122" i="4"/>
  <c r="DK123" i="4"/>
  <c r="DL123" i="4"/>
  <c r="DK124" i="4"/>
  <c r="DL124" i="4"/>
  <c r="DK125" i="4"/>
  <c r="DL125" i="4"/>
  <c r="DK126" i="4"/>
  <c r="DL126" i="4"/>
  <c r="DK127" i="4"/>
  <c r="DL127" i="4"/>
  <c r="DK128" i="4"/>
  <c r="DL128" i="4"/>
  <c r="DK129" i="4"/>
  <c r="DL129" i="4"/>
  <c r="DK130" i="4"/>
  <c r="DL130" i="4"/>
  <c r="DK131" i="4"/>
  <c r="DL131" i="4"/>
  <c r="DK132" i="4"/>
  <c r="DL132" i="4"/>
  <c r="DK133" i="4"/>
  <c r="DL133" i="4"/>
  <c r="DK134" i="4"/>
  <c r="DL134" i="4"/>
  <c r="DK135" i="4"/>
  <c r="DL135" i="4"/>
  <c r="DK136" i="4"/>
  <c r="DL136" i="4"/>
  <c r="DK137" i="4"/>
  <c r="DL137" i="4"/>
  <c r="DK138" i="4"/>
  <c r="DL138" i="4"/>
  <c r="DK139" i="4"/>
  <c r="DL139" i="4"/>
  <c r="DK140" i="4"/>
  <c r="DL140" i="4"/>
  <c r="DK141" i="4"/>
  <c r="DL141" i="4"/>
  <c r="DK142" i="4"/>
  <c r="DL142" i="4"/>
  <c r="DK143" i="4"/>
  <c r="DL143" i="4"/>
  <c r="DK144" i="4"/>
  <c r="DL144" i="4"/>
  <c r="DK145" i="4"/>
  <c r="DL145" i="4"/>
  <c r="DK146" i="4"/>
  <c r="DL146" i="4"/>
  <c r="DK147" i="4"/>
  <c r="DL147" i="4"/>
  <c r="DK148" i="4"/>
  <c r="DL148" i="4"/>
  <c r="DK149" i="4"/>
  <c r="DL149" i="4"/>
  <c r="DK150" i="4"/>
  <c r="DL150" i="4"/>
  <c r="DK151" i="4"/>
  <c r="DL151" i="4"/>
  <c r="DK152" i="4"/>
  <c r="DL152" i="4"/>
  <c r="DK153" i="4"/>
  <c r="DL153" i="4"/>
  <c r="DK154" i="4"/>
  <c r="DL154" i="4"/>
  <c r="DK155" i="4"/>
  <c r="DL155" i="4"/>
  <c r="DK156" i="4"/>
  <c r="DL156" i="4"/>
  <c r="DK157" i="4"/>
  <c r="DL157" i="4"/>
  <c r="DK158" i="4"/>
  <c r="DL158" i="4"/>
  <c r="DK159" i="4"/>
  <c r="DL159" i="4"/>
  <c r="DK160" i="4"/>
  <c r="DL160" i="4"/>
  <c r="DK161" i="4"/>
  <c r="DL161" i="4"/>
  <c r="DK162" i="4"/>
  <c r="DL162" i="4"/>
  <c r="DK163" i="4"/>
  <c r="DL163" i="4"/>
  <c r="DK164" i="4"/>
  <c r="DL164" i="4"/>
  <c r="DK165" i="4"/>
  <c r="DL165" i="4"/>
  <c r="DK166" i="4"/>
  <c r="DL166" i="4"/>
  <c r="DK167" i="4"/>
  <c r="DL167" i="4"/>
  <c r="DK168" i="4"/>
  <c r="DL168" i="4"/>
  <c r="DK169" i="4"/>
  <c r="DL169" i="4"/>
  <c r="DK170" i="4"/>
  <c r="DL170" i="4"/>
  <c r="DK171" i="4"/>
  <c r="DL171" i="4"/>
  <c r="DK172" i="4"/>
  <c r="DL172" i="4"/>
  <c r="DK173" i="4"/>
  <c r="DL173" i="4"/>
  <c r="DK174" i="4"/>
  <c r="DL174" i="4"/>
  <c r="DK175" i="4"/>
  <c r="DL175" i="4"/>
  <c r="DK176" i="4"/>
  <c r="DL176" i="4"/>
  <c r="DK177" i="4"/>
  <c r="DL177" i="4"/>
  <c r="DK178" i="4"/>
  <c r="DL178" i="4"/>
  <c r="DK179" i="4"/>
  <c r="DL179" i="4"/>
  <c r="DK180" i="4"/>
  <c r="DL180" i="4"/>
  <c r="DK181" i="4"/>
  <c r="DL181" i="4"/>
  <c r="DK182" i="4"/>
  <c r="DL182" i="4"/>
  <c r="DK183" i="4"/>
  <c r="DL183" i="4"/>
  <c r="DK184" i="4"/>
  <c r="DL184" i="4"/>
  <c r="DK185" i="4"/>
  <c r="DL185" i="4"/>
  <c r="DK186" i="4"/>
  <c r="DL186" i="4"/>
  <c r="DK187" i="4"/>
  <c r="DL187" i="4"/>
  <c r="DK188" i="4"/>
  <c r="DL188" i="4"/>
  <c r="DK189" i="4"/>
  <c r="DL189" i="4"/>
  <c r="DK190" i="4"/>
  <c r="DL190" i="4"/>
  <c r="DK191" i="4"/>
  <c r="DL191" i="4"/>
  <c r="DK192" i="4"/>
  <c r="DL192" i="4"/>
  <c r="DK193" i="4"/>
  <c r="DL193" i="4"/>
  <c r="DK194" i="4"/>
  <c r="DL194" i="4"/>
  <c r="DK195" i="4"/>
  <c r="DL195" i="4"/>
  <c r="DK196" i="4"/>
  <c r="DL196" i="4"/>
  <c r="DK197" i="4"/>
  <c r="DL197" i="4"/>
  <c r="DK198" i="4"/>
  <c r="DL198" i="4"/>
  <c r="DK199" i="4"/>
  <c r="DL199" i="4"/>
  <c r="DK200" i="4"/>
  <c r="DL200" i="4"/>
  <c r="DK201" i="4"/>
  <c r="DL201" i="4"/>
  <c r="CX2" i="4"/>
  <c r="CX3" i="4"/>
  <c r="CX4" i="4"/>
  <c r="CX5" i="4"/>
  <c r="CX6" i="4"/>
  <c r="CX7" i="4"/>
  <c r="CX8" i="4"/>
  <c r="CX9" i="4"/>
  <c r="CX10" i="4"/>
  <c r="CX11" i="4"/>
  <c r="CX12" i="4"/>
  <c r="CX13" i="4"/>
  <c r="CX14" i="4"/>
  <c r="CX15" i="4"/>
  <c r="CX16" i="4"/>
  <c r="CX17" i="4"/>
  <c r="CX18" i="4"/>
  <c r="CX19" i="4"/>
  <c r="CX20" i="4"/>
  <c r="CX21" i="4"/>
  <c r="CX22" i="4"/>
  <c r="CX23" i="4"/>
  <c r="CX24" i="4"/>
  <c r="CX25" i="4"/>
  <c r="CX26" i="4"/>
  <c r="CX27" i="4"/>
  <c r="CX28" i="4"/>
  <c r="CX29" i="4"/>
  <c r="CX30" i="4"/>
  <c r="CX31" i="4"/>
  <c r="CX32" i="4"/>
  <c r="CX33" i="4"/>
  <c r="CX34" i="4"/>
  <c r="CX35" i="4"/>
  <c r="CX36" i="4"/>
  <c r="CX37" i="4"/>
  <c r="CX38" i="4"/>
  <c r="CX39" i="4"/>
  <c r="CX40" i="4"/>
  <c r="CX41" i="4"/>
  <c r="CX42" i="4"/>
  <c r="CX43" i="4"/>
  <c r="CX44" i="4"/>
  <c r="CX45" i="4"/>
  <c r="CX46" i="4"/>
  <c r="CX47" i="4"/>
  <c r="CX48" i="4"/>
  <c r="CX49" i="4"/>
  <c r="CX50" i="4"/>
  <c r="CX51" i="4"/>
  <c r="CX52" i="4"/>
  <c r="CX53" i="4"/>
  <c r="CX54" i="4"/>
  <c r="CX55" i="4"/>
  <c r="CX56" i="4"/>
  <c r="CX57" i="4"/>
  <c r="CX58" i="4"/>
  <c r="CX59" i="4"/>
  <c r="CX60" i="4"/>
  <c r="CX61" i="4"/>
  <c r="CX62" i="4"/>
  <c r="CX63" i="4"/>
  <c r="CX64" i="4"/>
  <c r="CX65" i="4"/>
  <c r="CX66" i="4"/>
  <c r="CX67" i="4"/>
  <c r="CX68" i="4"/>
  <c r="CX69" i="4"/>
  <c r="CX70" i="4"/>
  <c r="CX71" i="4"/>
  <c r="CX72" i="4"/>
  <c r="CX73" i="4"/>
  <c r="CX74" i="4"/>
  <c r="CX75" i="4"/>
  <c r="CX76" i="4"/>
  <c r="CX77" i="4"/>
  <c r="CX78" i="4"/>
  <c r="CX79" i="4"/>
  <c r="CX80" i="4"/>
  <c r="CX81" i="4"/>
  <c r="CX82" i="4"/>
  <c r="CX83" i="4"/>
  <c r="CX84" i="4"/>
  <c r="CX85" i="4"/>
  <c r="CX86" i="4"/>
  <c r="CX87" i="4"/>
  <c r="CX88" i="4"/>
  <c r="CX89" i="4"/>
  <c r="CX90" i="4"/>
  <c r="CX91" i="4"/>
  <c r="CX92" i="4"/>
  <c r="CX93" i="4"/>
  <c r="CX94" i="4"/>
  <c r="CX95" i="4"/>
  <c r="CX96" i="4"/>
  <c r="CX97" i="4"/>
  <c r="CX98" i="4"/>
  <c r="CX99" i="4"/>
  <c r="CX100" i="4"/>
  <c r="CX101" i="4"/>
  <c r="CX102" i="4"/>
  <c r="CX103" i="4"/>
  <c r="CX104" i="4"/>
  <c r="CX105" i="4"/>
  <c r="CX106" i="4"/>
  <c r="CX107" i="4"/>
  <c r="CX108" i="4"/>
  <c r="CX109" i="4"/>
  <c r="CX110" i="4"/>
  <c r="CX111" i="4"/>
  <c r="CX112" i="4"/>
  <c r="CX113" i="4"/>
  <c r="CX114" i="4"/>
  <c r="CX115" i="4"/>
  <c r="CX116" i="4"/>
  <c r="CX117" i="4"/>
  <c r="CX118" i="4"/>
  <c r="CX119" i="4"/>
  <c r="CX120" i="4"/>
  <c r="CX121" i="4"/>
  <c r="CX122" i="4"/>
  <c r="CX123" i="4"/>
  <c r="CX124" i="4"/>
  <c r="CX125" i="4"/>
  <c r="CX126" i="4"/>
  <c r="CX127" i="4"/>
  <c r="CX128" i="4"/>
  <c r="CX129" i="4"/>
  <c r="CX130" i="4"/>
  <c r="CX131" i="4"/>
  <c r="CX132" i="4"/>
  <c r="CX133" i="4"/>
  <c r="CX134" i="4"/>
  <c r="CX135" i="4"/>
  <c r="CX136" i="4"/>
  <c r="CX137" i="4"/>
  <c r="CX138" i="4"/>
  <c r="CX139" i="4"/>
  <c r="CX140" i="4"/>
  <c r="CX141" i="4"/>
  <c r="CX142" i="4"/>
  <c r="CX143" i="4"/>
  <c r="CX144" i="4"/>
  <c r="CX145" i="4"/>
  <c r="CX146" i="4"/>
  <c r="CX147" i="4"/>
  <c r="CX148" i="4"/>
  <c r="CX149" i="4"/>
  <c r="CX150" i="4"/>
  <c r="CX151" i="4"/>
  <c r="CX152" i="4"/>
  <c r="CX153" i="4"/>
  <c r="CX154" i="4"/>
  <c r="CX155" i="4"/>
  <c r="CX156" i="4"/>
  <c r="CX157" i="4"/>
  <c r="CX158" i="4"/>
  <c r="CX159" i="4"/>
  <c r="CX160" i="4"/>
  <c r="CX161" i="4"/>
  <c r="CX162" i="4"/>
  <c r="CX163" i="4"/>
  <c r="CX164" i="4"/>
  <c r="CX165" i="4"/>
  <c r="CX166" i="4"/>
  <c r="CX167" i="4"/>
  <c r="CX168" i="4"/>
  <c r="CX169" i="4"/>
  <c r="CX170" i="4"/>
  <c r="CX171" i="4"/>
  <c r="CX172" i="4"/>
  <c r="CX173" i="4"/>
  <c r="CX174" i="4"/>
  <c r="CX175" i="4"/>
  <c r="CX176" i="4"/>
  <c r="CX177" i="4"/>
  <c r="CX178" i="4"/>
  <c r="CX179" i="4"/>
  <c r="CX180" i="4"/>
  <c r="CX181" i="4"/>
  <c r="CX182" i="4"/>
  <c r="CX183" i="4"/>
  <c r="CX184" i="4"/>
  <c r="CX185" i="4"/>
  <c r="CX186" i="4"/>
  <c r="CX187" i="4"/>
  <c r="CX188" i="4"/>
  <c r="CX189" i="4"/>
  <c r="CX190" i="4"/>
  <c r="CX191" i="4"/>
  <c r="CX192" i="4"/>
  <c r="CX193" i="4"/>
  <c r="CX194" i="4"/>
  <c r="CX195" i="4"/>
  <c r="CX196" i="4"/>
  <c r="CX197" i="4"/>
  <c r="CX198" i="4"/>
  <c r="CX199" i="4"/>
  <c r="CX200" i="4"/>
  <c r="CX201" i="4"/>
  <c r="DS14" i="4"/>
  <c r="DM2" i="4"/>
  <c r="DM3" i="4"/>
  <c r="DM4" i="4"/>
  <c r="DM5" i="4"/>
  <c r="DM6" i="4"/>
  <c r="DM7" i="4"/>
  <c r="DM8" i="4"/>
  <c r="DM9" i="4"/>
  <c r="DM10" i="4"/>
  <c r="DM11" i="4"/>
  <c r="DM12" i="4"/>
  <c r="DM13" i="4"/>
  <c r="DM14" i="4"/>
  <c r="DM15" i="4"/>
  <c r="DM16" i="4"/>
  <c r="DM17" i="4"/>
  <c r="DM18" i="4"/>
  <c r="DM19" i="4"/>
  <c r="DM20" i="4"/>
  <c r="DM21" i="4"/>
  <c r="DM22" i="4"/>
  <c r="DM23" i="4"/>
  <c r="DM24" i="4"/>
  <c r="DM25" i="4"/>
  <c r="DM26" i="4"/>
  <c r="DM27" i="4"/>
  <c r="DM28" i="4"/>
  <c r="DM29" i="4"/>
  <c r="DM30" i="4"/>
  <c r="DM31" i="4"/>
  <c r="DM32" i="4"/>
  <c r="DM33" i="4"/>
  <c r="DM34" i="4"/>
  <c r="DM35" i="4"/>
  <c r="DM36" i="4"/>
  <c r="DM37" i="4"/>
  <c r="DM38" i="4"/>
  <c r="DM39" i="4"/>
  <c r="DM40" i="4"/>
  <c r="DM41" i="4"/>
  <c r="DM42" i="4"/>
  <c r="DM43" i="4"/>
  <c r="DM44" i="4"/>
  <c r="DM45" i="4"/>
  <c r="DM46" i="4"/>
  <c r="DM47" i="4"/>
  <c r="DM48" i="4"/>
  <c r="DM49" i="4"/>
  <c r="DM50" i="4"/>
  <c r="DM51" i="4"/>
  <c r="DM52" i="4"/>
  <c r="DM53" i="4"/>
  <c r="DM54" i="4"/>
  <c r="DM55" i="4"/>
  <c r="DM56" i="4"/>
  <c r="DM57" i="4"/>
  <c r="DM58" i="4"/>
  <c r="DM59" i="4"/>
  <c r="DM60" i="4"/>
  <c r="DM61" i="4"/>
  <c r="DM62" i="4"/>
  <c r="DM63" i="4"/>
  <c r="DM64" i="4"/>
  <c r="DM65" i="4"/>
  <c r="DM66" i="4"/>
  <c r="DM67" i="4"/>
  <c r="DM68" i="4"/>
  <c r="DM69" i="4"/>
  <c r="DM70" i="4"/>
  <c r="DM71" i="4"/>
  <c r="DM72" i="4"/>
  <c r="DM73" i="4"/>
  <c r="DM74" i="4"/>
  <c r="DM75" i="4"/>
  <c r="DM76" i="4"/>
  <c r="DM77" i="4"/>
  <c r="DM78" i="4"/>
  <c r="DM79" i="4"/>
  <c r="DM80" i="4"/>
  <c r="DM81" i="4"/>
  <c r="DM82" i="4"/>
  <c r="DM83" i="4"/>
  <c r="DM84" i="4"/>
  <c r="DM85" i="4"/>
  <c r="DM86" i="4"/>
  <c r="DM87" i="4"/>
  <c r="DM88" i="4"/>
  <c r="DM89" i="4"/>
  <c r="DM90" i="4"/>
  <c r="DM91" i="4"/>
  <c r="DM92" i="4"/>
  <c r="DM93" i="4"/>
  <c r="DM94" i="4"/>
  <c r="DM95" i="4"/>
  <c r="DM96" i="4"/>
  <c r="DM97" i="4"/>
  <c r="DM98" i="4"/>
  <c r="DM99" i="4"/>
  <c r="DM100" i="4"/>
  <c r="DM101" i="4"/>
  <c r="DM102" i="4"/>
  <c r="DM103" i="4"/>
  <c r="DM104" i="4"/>
  <c r="DM105" i="4"/>
  <c r="DM106" i="4"/>
  <c r="DM107" i="4"/>
  <c r="DM108" i="4"/>
  <c r="DM109" i="4"/>
  <c r="DM110" i="4"/>
  <c r="DM111" i="4"/>
  <c r="DM112" i="4"/>
  <c r="DM113" i="4"/>
  <c r="DM114" i="4"/>
  <c r="DM115" i="4"/>
  <c r="DM116" i="4"/>
  <c r="DM117" i="4"/>
  <c r="DM118" i="4"/>
  <c r="DM119" i="4"/>
  <c r="DM120" i="4"/>
  <c r="DM121" i="4"/>
  <c r="DM122" i="4"/>
  <c r="DM123" i="4"/>
  <c r="DM124" i="4"/>
  <c r="DM125" i="4"/>
  <c r="DM126" i="4"/>
  <c r="DM127" i="4"/>
  <c r="DM128" i="4"/>
  <c r="DM129" i="4"/>
  <c r="DM130" i="4"/>
  <c r="DM131" i="4"/>
  <c r="DM132" i="4"/>
  <c r="DM133" i="4"/>
  <c r="DM134" i="4"/>
  <c r="DM135" i="4"/>
  <c r="DM136" i="4"/>
  <c r="DM137" i="4"/>
  <c r="DM138" i="4"/>
  <c r="DM139" i="4"/>
  <c r="DM140" i="4"/>
  <c r="DM141" i="4"/>
  <c r="DM142" i="4"/>
  <c r="DM143" i="4"/>
  <c r="DM144" i="4"/>
  <c r="DM145" i="4"/>
  <c r="DM146" i="4"/>
  <c r="DM147" i="4"/>
  <c r="DM148" i="4"/>
  <c r="DM149" i="4"/>
  <c r="DM150" i="4"/>
  <c r="DM151" i="4"/>
  <c r="DM152" i="4"/>
  <c r="DM153" i="4"/>
  <c r="DM154" i="4"/>
  <c r="DM155" i="4"/>
  <c r="DM156" i="4"/>
  <c r="DM157" i="4"/>
  <c r="DM158" i="4"/>
  <c r="DM159" i="4"/>
  <c r="DM160" i="4"/>
  <c r="DM161" i="4"/>
  <c r="DM162" i="4"/>
  <c r="DM163" i="4"/>
  <c r="DM164" i="4"/>
  <c r="DM165" i="4"/>
  <c r="DM166" i="4"/>
  <c r="DM167" i="4"/>
  <c r="DM168" i="4"/>
  <c r="DM169" i="4"/>
  <c r="DM170" i="4"/>
  <c r="DM171" i="4"/>
  <c r="DM172" i="4"/>
  <c r="DM173" i="4"/>
  <c r="DM174" i="4"/>
  <c r="DM175" i="4"/>
  <c r="DM176" i="4"/>
  <c r="DM177" i="4"/>
  <c r="DM178" i="4"/>
  <c r="DM179" i="4"/>
  <c r="DM180" i="4"/>
  <c r="DM181" i="4"/>
  <c r="DM182" i="4"/>
  <c r="DM183" i="4"/>
  <c r="DM184" i="4"/>
  <c r="DM185" i="4"/>
  <c r="DM186" i="4"/>
  <c r="DM187" i="4"/>
  <c r="DM188" i="4"/>
  <c r="DM189" i="4"/>
  <c r="DM190" i="4"/>
  <c r="DM191" i="4"/>
  <c r="DM192" i="4"/>
  <c r="DM193" i="4"/>
  <c r="DM194" i="4"/>
  <c r="DM195" i="4"/>
  <c r="DM196" i="4"/>
  <c r="DM197" i="4"/>
  <c r="DM198" i="4"/>
  <c r="DM199" i="4"/>
  <c r="DM200" i="4"/>
  <c r="DM201" i="4"/>
  <c r="DS10" i="4"/>
  <c r="DN2" i="4"/>
  <c r="DO2" i="4"/>
  <c r="DN3" i="4"/>
  <c r="DO3" i="4"/>
  <c r="DN4" i="4"/>
  <c r="DO4" i="4"/>
  <c r="DN5" i="4"/>
  <c r="DO5" i="4"/>
  <c r="DN6" i="4"/>
  <c r="DO6" i="4"/>
  <c r="DN7" i="4"/>
  <c r="DO7" i="4"/>
  <c r="DN8" i="4"/>
  <c r="DO8" i="4"/>
  <c r="DN9" i="4"/>
  <c r="DO9" i="4"/>
  <c r="DN10" i="4"/>
  <c r="DO10" i="4"/>
  <c r="DN11" i="4"/>
  <c r="DO11" i="4"/>
  <c r="DN12" i="4"/>
  <c r="DO12" i="4"/>
  <c r="DN13" i="4"/>
  <c r="DO13" i="4"/>
  <c r="DN14" i="4"/>
  <c r="DO14" i="4"/>
  <c r="DN15" i="4"/>
  <c r="DO15" i="4"/>
  <c r="DN16" i="4"/>
  <c r="DO16" i="4"/>
  <c r="DN17" i="4"/>
  <c r="DO17" i="4"/>
  <c r="DN18" i="4"/>
  <c r="DO18" i="4"/>
  <c r="DN19" i="4"/>
  <c r="DO19" i="4"/>
  <c r="DN20" i="4"/>
  <c r="DO20" i="4"/>
  <c r="DN21" i="4"/>
  <c r="DO21" i="4"/>
  <c r="DN22" i="4"/>
  <c r="DO22" i="4"/>
  <c r="DN23" i="4"/>
  <c r="DO23" i="4"/>
  <c r="DN24" i="4"/>
  <c r="DO24" i="4"/>
  <c r="DN25" i="4"/>
  <c r="DO25" i="4"/>
  <c r="DN26" i="4"/>
  <c r="DO26" i="4"/>
  <c r="DN27" i="4"/>
  <c r="DO27" i="4"/>
  <c r="DN28" i="4"/>
  <c r="DO28" i="4"/>
  <c r="DN29" i="4"/>
  <c r="DO29" i="4"/>
  <c r="DN30" i="4"/>
  <c r="DO30" i="4"/>
  <c r="DN31" i="4"/>
  <c r="DO31" i="4"/>
  <c r="DN32" i="4"/>
  <c r="DO32" i="4"/>
  <c r="DN33" i="4"/>
  <c r="DO33" i="4"/>
  <c r="DN34" i="4"/>
  <c r="DO34" i="4"/>
  <c r="DN35" i="4"/>
  <c r="DO35" i="4"/>
  <c r="DN36" i="4"/>
  <c r="DO36" i="4"/>
  <c r="DN37" i="4"/>
  <c r="DO37" i="4"/>
  <c r="DN38" i="4"/>
  <c r="DO38" i="4"/>
  <c r="DN39" i="4"/>
  <c r="DO39" i="4"/>
  <c r="DN40" i="4"/>
  <c r="DO40" i="4"/>
  <c r="DN41" i="4"/>
  <c r="DO41" i="4"/>
  <c r="DN42" i="4"/>
  <c r="DO42" i="4"/>
  <c r="DN43" i="4"/>
  <c r="DO43" i="4"/>
  <c r="DN44" i="4"/>
  <c r="DO44" i="4"/>
  <c r="DN45" i="4"/>
  <c r="DO45" i="4"/>
  <c r="DN46" i="4"/>
  <c r="DO46" i="4"/>
  <c r="DN47" i="4"/>
  <c r="DO47" i="4"/>
  <c r="DN48" i="4"/>
  <c r="DO48" i="4"/>
  <c r="DN49" i="4"/>
  <c r="DO49" i="4"/>
  <c r="DN50" i="4"/>
  <c r="DO50" i="4"/>
  <c r="DN51" i="4"/>
  <c r="DO51" i="4"/>
  <c r="DN52" i="4"/>
  <c r="DO52" i="4"/>
  <c r="DN53" i="4"/>
  <c r="DO53" i="4"/>
  <c r="DN54" i="4"/>
  <c r="DO54" i="4"/>
  <c r="DN55" i="4"/>
  <c r="DO55" i="4"/>
  <c r="DN56" i="4"/>
  <c r="DO56" i="4"/>
  <c r="DN57" i="4"/>
  <c r="DO57" i="4"/>
  <c r="DN58" i="4"/>
  <c r="DO58" i="4"/>
  <c r="DN59" i="4"/>
  <c r="DO59" i="4"/>
  <c r="DN60" i="4"/>
  <c r="DO60" i="4"/>
  <c r="DN61" i="4"/>
  <c r="DO61" i="4"/>
  <c r="DN62" i="4"/>
  <c r="DO62" i="4"/>
  <c r="DN63" i="4"/>
  <c r="DO63" i="4"/>
  <c r="DN64" i="4"/>
  <c r="DO64" i="4"/>
  <c r="DN65" i="4"/>
  <c r="DO65" i="4"/>
  <c r="DN66" i="4"/>
  <c r="DO66" i="4"/>
  <c r="DN67" i="4"/>
  <c r="DO67" i="4"/>
  <c r="DN68" i="4"/>
  <c r="DO68" i="4"/>
  <c r="DN69" i="4"/>
  <c r="DO69" i="4"/>
  <c r="DN70" i="4"/>
  <c r="DO70" i="4"/>
  <c r="DN71" i="4"/>
  <c r="DO71" i="4"/>
  <c r="DN72" i="4"/>
  <c r="DO72" i="4"/>
  <c r="DN73" i="4"/>
  <c r="DO73" i="4"/>
  <c r="DN74" i="4"/>
  <c r="DO74" i="4"/>
  <c r="DN75" i="4"/>
  <c r="DO75" i="4"/>
  <c r="DN76" i="4"/>
  <c r="DO76" i="4"/>
  <c r="DN77" i="4"/>
  <c r="DO77" i="4"/>
  <c r="DN78" i="4"/>
  <c r="DO78" i="4"/>
  <c r="DN79" i="4"/>
  <c r="DO79" i="4"/>
  <c r="DN80" i="4"/>
  <c r="DO80" i="4"/>
  <c r="DN81" i="4"/>
  <c r="DO81" i="4"/>
  <c r="DN82" i="4"/>
  <c r="DO82" i="4"/>
  <c r="DN83" i="4"/>
  <c r="DO83" i="4"/>
  <c r="DN84" i="4"/>
  <c r="DO84" i="4"/>
  <c r="DN85" i="4"/>
  <c r="DO85" i="4"/>
  <c r="DN86" i="4"/>
  <c r="DO86" i="4"/>
  <c r="DN87" i="4"/>
  <c r="DO87" i="4"/>
  <c r="DN88" i="4"/>
  <c r="DO88" i="4"/>
  <c r="DN89" i="4"/>
  <c r="DO89" i="4"/>
  <c r="DN90" i="4"/>
  <c r="DO90" i="4"/>
  <c r="DN91" i="4"/>
  <c r="DO91" i="4"/>
  <c r="DN92" i="4"/>
  <c r="DO92" i="4"/>
  <c r="DN93" i="4"/>
  <c r="DO93" i="4"/>
  <c r="DN94" i="4"/>
  <c r="DO94" i="4"/>
  <c r="DN95" i="4"/>
  <c r="DO95" i="4"/>
  <c r="DN96" i="4"/>
  <c r="DO96" i="4"/>
  <c r="DN97" i="4"/>
  <c r="DO97" i="4"/>
  <c r="DN98" i="4"/>
  <c r="DO98" i="4"/>
  <c r="DN99" i="4"/>
  <c r="DO99" i="4"/>
  <c r="DN100" i="4"/>
  <c r="DO100" i="4"/>
  <c r="DN101" i="4"/>
  <c r="DO101" i="4"/>
  <c r="DN102" i="4"/>
  <c r="DO102" i="4"/>
  <c r="DN103" i="4"/>
  <c r="DO103" i="4"/>
  <c r="DN104" i="4"/>
  <c r="DO104" i="4"/>
  <c r="DN105" i="4"/>
  <c r="DO105" i="4"/>
  <c r="DN106" i="4"/>
  <c r="DO106" i="4"/>
  <c r="DN107" i="4"/>
  <c r="DO107" i="4"/>
  <c r="DN108" i="4"/>
  <c r="DO108" i="4"/>
  <c r="DN109" i="4"/>
  <c r="DO109" i="4"/>
  <c r="DN110" i="4"/>
  <c r="DO110" i="4"/>
  <c r="DN111" i="4"/>
  <c r="DO111" i="4"/>
  <c r="DN112" i="4"/>
  <c r="DO112" i="4"/>
  <c r="DN113" i="4"/>
  <c r="DO113" i="4"/>
  <c r="DN114" i="4"/>
  <c r="DO114" i="4"/>
  <c r="DN115" i="4"/>
  <c r="DO115" i="4"/>
  <c r="DN116" i="4"/>
  <c r="DO116" i="4"/>
  <c r="DN117" i="4"/>
  <c r="DO117" i="4"/>
  <c r="DN118" i="4"/>
  <c r="DO118" i="4"/>
  <c r="DN119" i="4"/>
  <c r="DO119" i="4"/>
  <c r="DN120" i="4"/>
  <c r="DO120" i="4"/>
  <c r="DN121" i="4"/>
  <c r="DO121" i="4"/>
  <c r="DN122" i="4"/>
  <c r="DO122" i="4"/>
  <c r="DN123" i="4"/>
  <c r="DO123" i="4"/>
  <c r="DN124" i="4"/>
  <c r="DO124" i="4"/>
  <c r="DN125" i="4"/>
  <c r="DO125" i="4"/>
  <c r="DN126" i="4"/>
  <c r="DO126" i="4"/>
  <c r="DN127" i="4"/>
  <c r="DO127" i="4"/>
  <c r="DN128" i="4"/>
  <c r="DO128" i="4"/>
  <c r="DN129" i="4"/>
  <c r="DO129" i="4"/>
  <c r="DN130" i="4"/>
  <c r="DO130" i="4"/>
  <c r="DN131" i="4"/>
  <c r="DO131" i="4"/>
  <c r="DN132" i="4"/>
  <c r="DO132" i="4"/>
  <c r="DN133" i="4"/>
  <c r="DO133" i="4"/>
  <c r="DN134" i="4"/>
  <c r="DO134" i="4"/>
  <c r="DN135" i="4"/>
  <c r="DO135" i="4"/>
  <c r="DN136" i="4"/>
  <c r="DO136" i="4"/>
  <c r="DN137" i="4"/>
  <c r="DO137" i="4"/>
  <c r="DN138" i="4"/>
  <c r="DO138" i="4"/>
  <c r="DN139" i="4"/>
  <c r="DO139" i="4"/>
  <c r="DN140" i="4"/>
  <c r="DO140" i="4"/>
  <c r="DN141" i="4"/>
  <c r="DO141" i="4"/>
  <c r="DN142" i="4"/>
  <c r="DO142" i="4"/>
  <c r="DN143" i="4"/>
  <c r="DO143" i="4"/>
  <c r="DN144" i="4"/>
  <c r="DO144" i="4"/>
  <c r="DN145" i="4"/>
  <c r="DO145" i="4"/>
  <c r="DN146" i="4"/>
  <c r="DO146" i="4"/>
  <c r="DN147" i="4"/>
  <c r="DO147" i="4"/>
  <c r="DN148" i="4"/>
  <c r="DO148" i="4"/>
  <c r="DN149" i="4"/>
  <c r="DO149" i="4"/>
  <c r="DN150" i="4"/>
  <c r="DO150" i="4"/>
  <c r="DN151" i="4"/>
  <c r="DO151" i="4"/>
  <c r="DN152" i="4"/>
  <c r="DO152" i="4"/>
  <c r="DN153" i="4"/>
  <c r="DO153" i="4"/>
  <c r="DN154" i="4"/>
  <c r="DO154" i="4"/>
  <c r="DN155" i="4"/>
  <c r="DO155" i="4"/>
  <c r="DN156" i="4"/>
  <c r="DO156" i="4"/>
  <c r="DN157" i="4"/>
  <c r="DO157" i="4"/>
  <c r="DN158" i="4"/>
  <c r="DO158" i="4"/>
  <c r="DN159" i="4"/>
  <c r="DO159" i="4"/>
  <c r="DN160" i="4"/>
  <c r="DO160" i="4"/>
  <c r="DN161" i="4"/>
  <c r="DO161" i="4"/>
  <c r="DN162" i="4"/>
  <c r="DO162" i="4"/>
  <c r="DN163" i="4"/>
  <c r="DO163" i="4"/>
  <c r="DN164" i="4"/>
  <c r="DO164" i="4"/>
  <c r="DN165" i="4"/>
  <c r="DO165" i="4"/>
  <c r="DN166" i="4"/>
  <c r="DO166" i="4"/>
  <c r="DN167" i="4"/>
  <c r="DO167" i="4"/>
  <c r="DN168" i="4"/>
  <c r="DO168" i="4"/>
  <c r="DN169" i="4"/>
  <c r="DO169" i="4"/>
  <c r="DN170" i="4"/>
  <c r="DO170" i="4"/>
  <c r="DN171" i="4"/>
  <c r="DO171" i="4"/>
  <c r="DN172" i="4"/>
  <c r="DO172" i="4"/>
  <c r="DN173" i="4"/>
  <c r="DO173" i="4"/>
  <c r="DN174" i="4"/>
  <c r="DO174" i="4"/>
  <c r="DN175" i="4"/>
  <c r="DO175" i="4"/>
  <c r="DN176" i="4"/>
  <c r="DO176" i="4"/>
  <c r="DN177" i="4"/>
  <c r="DO177" i="4"/>
  <c r="DN178" i="4"/>
  <c r="DO178" i="4"/>
  <c r="DN179" i="4"/>
  <c r="DO179" i="4"/>
  <c r="DN180" i="4"/>
  <c r="DO180" i="4"/>
  <c r="DN181" i="4"/>
  <c r="DO181" i="4"/>
  <c r="DN182" i="4"/>
  <c r="DO182" i="4"/>
  <c r="DN183" i="4"/>
  <c r="DO183" i="4"/>
  <c r="DN184" i="4"/>
  <c r="DO184" i="4"/>
  <c r="DN185" i="4"/>
  <c r="DO185" i="4"/>
  <c r="DN186" i="4"/>
  <c r="DO186" i="4"/>
  <c r="DN187" i="4"/>
  <c r="DO187" i="4"/>
  <c r="DN188" i="4"/>
  <c r="DO188" i="4"/>
  <c r="DN189" i="4"/>
  <c r="DO189" i="4"/>
  <c r="DN190" i="4"/>
  <c r="DO190" i="4"/>
  <c r="DN191" i="4"/>
  <c r="DO191" i="4"/>
  <c r="DN192" i="4"/>
  <c r="DO192" i="4"/>
  <c r="DN193" i="4"/>
  <c r="DO193" i="4"/>
  <c r="DN194" i="4"/>
  <c r="DO194" i="4"/>
  <c r="DN195" i="4"/>
  <c r="DO195" i="4"/>
  <c r="DN196" i="4"/>
  <c r="DO196" i="4"/>
  <c r="DN197" i="4"/>
  <c r="DO197" i="4"/>
  <c r="DN198" i="4"/>
  <c r="DO198" i="4"/>
  <c r="DN199" i="4"/>
  <c r="DO199" i="4"/>
  <c r="DN200" i="4"/>
  <c r="DO200" i="4"/>
  <c r="DN201" i="4"/>
  <c r="DO201" i="4"/>
  <c r="CY2" i="4"/>
  <c r="CY3" i="4"/>
  <c r="CY4" i="4"/>
  <c r="CY5" i="4"/>
  <c r="CY6" i="4"/>
  <c r="CY7" i="4"/>
  <c r="CY8" i="4"/>
  <c r="CY9" i="4"/>
  <c r="CY10" i="4"/>
  <c r="CY11" i="4"/>
  <c r="CY12" i="4"/>
  <c r="CY13" i="4"/>
  <c r="CY14" i="4"/>
  <c r="CY15" i="4"/>
  <c r="CY16" i="4"/>
  <c r="CY17" i="4"/>
  <c r="CY18" i="4"/>
  <c r="CY19" i="4"/>
  <c r="CY20" i="4"/>
  <c r="CY21" i="4"/>
  <c r="CY22" i="4"/>
  <c r="CY23" i="4"/>
  <c r="CY24" i="4"/>
  <c r="CY25" i="4"/>
  <c r="CY26" i="4"/>
  <c r="CY27" i="4"/>
  <c r="CY28" i="4"/>
  <c r="CY29" i="4"/>
  <c r="CY30" i="4"/>
  <c r="CY31" i="4"/>
  <c r="CY32" i="4"/>
  <c r="CY33" i="4"/>
  <c r="CY34" i="4"/>
  <c r="CY35" i="4"/>
  <c r="CY36" i="4"/>
  <c r="CY37" i="4"/>
  <c r="CY38" i="4"/>
  <c r="CY39" i="4"/>
  <c r="CY40" i="4"/>
  <c r="CY41" i="4"/>
  <c r="CY42" i="4"/>
  <c r="CY43" i="4"/>
  <c r="CY44" i="4"/>
  <c r="CY45" i="4"/>
  <c r="CY46" i="4"/>
  <c r="CY47" i="4"/>
  <c r="CY48" i="4"/>
  <c r="CY49" i="4"/>
  <c r="CY50" i="4"/>
  <c r="CY51" i="4"/>
  <c r="CY52" i="4"/>
  <c r="CY53" i="4"/>
  <c r="CY54" i="4"/>
  <c r="CY55" i="4"/>
  <c r="CY56" i="4"/>
  <c r="CY57" i="4"/>
  <c r="CY58" i="4"/>
  <c r="CY59" i="4"/>
  <c r="CY60" i="4"/>
  <c r="CY61" i="4"/>
  <c r="CY62" i="4"/>
  <c r="CY63" i="4"/>
  <c r="CY64" i="4"/>
  <c r="CY65" i="4"/>
  <c r="CY66" i="4"/>
  <c r="CY67" i="4"/>
  <c r="CY68" i="4"/>
  <c r="CY69" i="4"/>
  <c r="CY70" i="4"/>
  <c r="CY71" i="4"/>
  <c r="CY72" i="4"/>
  <c r="CY73" i="4"/>
  <c r="CY74" i="4"/>
  <c r="CY75" i="4"/>
  <c r="CY76" i="4"/>
  <c r="CY77" i="4"/>
  <c r="CY78" i="4"/>
  <c r="CY79" i="4"/>
  <c r="CY80" i="4"/>
  <c r="CY81" i="4"/>
  <c r="CY82" i="4"/>
  <c r="CY83" i="4"/>
  <c r="CY84" i="4"/>
  <c r="CY85" i="4"/>
  <c r="CY86" i="4"/>
  <c r="CY87" i="4"/>
  <c r="CY88" i="4"/>
  <c r="CY89" i="4"/>
  <c r="CY90" i="4"/>
  <c r="CY91" i="4"/>
  <c r="CY92" i="4"/>
  <c r="CY93" i="4"/>
  <c r="CY94" i="4"/>
  <c r="CY95" i="4"/>
  <c r="CY96" i="4"/>
  <c r="CY97" i="4"/>
  <c r="CY98" i="4"/>
  <c r="CY99" i="4"/>
  <c r="CY100" i="4"/>
  <c r="CY101" i="4"/>
  <c r="CY102" i="4"/>
  <c r="CY103" i="4"/>
  <c r="CY104" i="4"/>
  <c r="CY105" i="4"/>
  <c r="CY106" i="4"/>
  <c r="CY107" i="4"/>
  <c r="CY108" i="4"/>
  <c r="CY109" i="4"/>
  <c r="CY110" i="4"/>
  <c r="CY111" i="4"/>
  <c r="CY112" i="4"/>
  <c r="CY113" i="4"/>
  <c r="CY114" i="4"/>
  <c r="CY115" i="4"/>
  <c r="CY116" i="4"/>
  <c r="CY117" i="4"/>
  <c r="CY118" i="4"/>
  <c r="CY119" i="4"/>
  <c r="CY120" i="4"/>
  <c r="CY121" i="4"/>
  <c r="CY122" i="4"/>
  <c r="CY123" i="4"/>
  <c r="CY124" i="4"/>
  <c r="CY125" i="4"/>
  <c r="CY126" i="4"/>
  <c r="CY127" i="4"/>
  <c r="CY128" i="4"/>
  <c r="CY129" i="4"/>
  <c r="CY130" i="4"/>
  <c r="CY131" i="4"/>
  <c r="CY132" i="4"/>
  <c r="CY133" i="4"/>
  <c r="CY134" i="4"/>
  <c r="CY135" i="4"/>
  <c r="CY136" i="4"/>
  <c r="CY137" i="4"/>
  <c r="CY138" i="4"/>
  <c r="CY139" i="4"/>
  <c r="CY140" i="4"/>
  <c r="CY141" i="4"/>
  <c r="CY142" i="4"/>
  <c r="CY143" i="4"/>
  <c r="CY144" i="4"/>
  <c r="CY145" i="4"/>
  <c r="CY146" i="4"/>
  <c r="CY147" i="4"/>
  <c r="CY148" i="4"/>
  <c r="CY149" i="4"/>
  <c r="CY150" i="4"/>
  <c r="CY151" i="4"/>
  <c r="CY152" i="4"/>
  <c r="CY153" i="4"/>
  <c r="CY154" i="4"/>
  <c r="CY155" i="4"/>
  <c r="CY156" i="4"/>
  <c r="CY157" i="4"/>
  <c r="CY158" i="4"/>
  <c r="CY159" i="4"/>
  <c r="CY160" i="4"/>
  <c r="CY161" i="4"/>
  <c r="CY162" i="4"/>
  <c r="CY163" i="4"/>
  <c r="CY164" i="4"/>
  <c r="CY165" i="4"/>
  <c r="CY166" i="4"/>
  <c r="CY167" i="4"/>
  <c r="CY168" i="4"/>
  <c r="CY169" i="4"/>
  <c r="CY170" i="4"/>
  <c r="CY171" i="4"/>
  <c r="CY172" i="4"/>
  <c r="CY173" i="4"/>
  <c r="CY174" i="4"/>
  <c r="CY175" i="4"/>
  <c r="CY176" i="4"/>
  <c r="CY177" i="4"/>
  <c r="CY178" i="4"/>
  <c r="CY179" i="4"/>
  <c r="CY180" i="4"/>
  <c r="CY181" i="4"/>
  <c r="CY182" i="4"/>
  <c r="CY183" i="4"/>
  <c r="CY184" i="4"/>
  <c r="CY185" i="4"/>
  <c r="CY186" i="4"/>
  <c r="CY187" i="4"/>
  <c r="CY188" i="4"/>
  <c r="CY189" i="4"/>
  <c r="CY190" i="4"/>
  <c r="CY191" i="4"/>
  <c r="CY192" i="4"/>
  <c r="CY193" i="4"/>
  <c r="CY194" i="4"/>
  <c r="CY195" i="4"/>
  <c r="CY196" i="4"/>
  <c r="CY197" i="4"/>
  <c r="CY198" i="4"/>
  <c r="CY199" i="4"/>
  <c r="CY200" i="4"/>
  <c r="CY201" i="4"/>
  <c r="DS21" i="4"/>
  <c r="DV2" i="4"/>
  <c r="DZ2" i="4"/>
  <c r="DV3" i="4"/>
  <c r="DZ3" i="4"/>
  <c r="DV4" i="4"/>
  <c r="DZ4" i="4"/>
  <c r="DV5" i="4"/>
  <c r="DZ5" i="4"/>
  <c r="DV6" i="4"/>
  <c r="DZ6" i="4"/>
  <c r="DV7" i="4"/>
  <c r="DZ7" i="4"/>
  <c r="DV8" i="4"/>
  <c r="DZ8" i="4"/>
  <c r="DV9" i="4"/>
  <c r="DZ9" i="4"/>
  <c r="DV10" i="4"/>
  <c r="DZ10" i="4"/>
  <c r="DV11" i="4"/>
  <c r="DZ11" i="4"/>
  <c r="DV12" i="4"/>
  <c r="DZ12" i="4"/>
  <c r="DV13" i="4"/>
  <c r="DZ13" i="4"/>
  <c r="DV14" i="4"/>
  <c r="DZ14" i="4"/>
  <c r="DV15" i="4"/>
  <c r="DZ15" i="4"/>
  <c r="DV16" i="4"/>
  <c r="DZ16" i="4"/>
  <c r="DV17" i="4"/>
  <c r="DZ17" i="4"/>
  <c r="DV18" i="4"/>
  <c r="DZ18" i="4"/>
  <c r="DV19" i="4"/>
  <c r="DZ19" i="4"/>
  <c r="DV20" i="4"/>
  <c r="DZ20" i="4"/>
  <c r="DV21" i="4"/>
  <c r="DZ21" i="4"/>
  <c r="DV22" i="4"/>
  <c r="DZ22" i="4"/>
  <c r="DV23" i="4"/>
  <c r="DZ23" i="4"/>
  <c r="DV24" i="4"/>
  <c r="DZ24" i="4"/>
  <c r="DV25" i="4"/>
  <c r="DZ25" i="4"/>
  <c r="DV26" i="4"/>
  <c r="DZ26" i="4"/>
  <c r="DV27" i="4"/>
  <c r="DZ27" i="4"/>
  <c r="DV28" i="4"/>
  <c r="DZ28" i="4"/>
  <c r="DV29" i="4"/>
  <c r="DZ29" i="4"/>
  <c r="DV30" i="4"/>
  <c r="DZ30" i="4"/>
  <c r="DV31" i="4"/>
  <c r="DZ31" i="4"/>
  <c r="DV32" i="4"/>
  <c r="DZ32" i="4"/>
  <c r="DV33" i="4"/>
  <c r="DZ33" i="4"/>
  <c r="DV34" i="4"/>
  <c r="DZ34" i="4"/>
  <c r="DV35" i="4"/>
  <c r="DZ35" i="4"/>
  <c r="DV36" i="4"/>
  <c r="DZ36" i="4"/>
  <c r="DV37" i="4"/>
  <c r="DZ37" i="4"/>
  <c r="DV38" i="4"/>
  <c r="DZ38" i="4"/>
  <c r="DV39" i="4"/>
  <c r="DZ39" i="4"/>
  <c r="DV40" i="4"/>
  <c r="DZ40" i="4"/>
  <c r="DV41" i="4"/>
  <c r="DZ41" i="4"/>
  <c r="DW2" i="4"/>
  <c r="DW3" i="4"/>
  <c r="DW4" i="4"/>
  <c r="DW5" i="4"/>
  <c r="DW6" i="4"/>
  <c r="DW7" i="4"/>
  <c r="DW8" i="4"/>
  <c r="DW9" i="4"/>
  <c r="DW10" i="4"/>
  <c r="DW11" i="4"/>
  <c r="DW12" i="4"/>
  <c r="DW13" i="4"/>
  <c r="DW14" i="4"/>
  <c r="DW15" i="4"/>
  <c r="DW16" i="4"/>
  <c r="DW17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I37" i="7"/>
  <c r="I30" i="7"/>
  <c r="K2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B21" i="3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B24" i="3"/>
  <c r="B27" i="3"/>
  <c r="I34" i="7"/>
  <c r="I33" i="7"/>
  <c r="I31" i="7"/>
  <c r="L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W2" i="4"/>
  <c r="P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W3" i="4"/>
  <c r="L39" i="7"/>
  <c r="I38" i="7"/>
  <c r="DY2" i="4"/>
  <c r="DY3" i="4"/>
  <c r="DY4" i="4"/>
  <c r="DY5" i="4"/>
  <c r="DY6" i="4"/>
  <c r="DY7" i="4"/>
  <c r="DY8" i="4"/>
  <c r="DY9" i="4"/>
  <c r="DY10" i="4"/>
  <c r="DY11" i="4"/>
  <c r="DY12" i="4"/>
  <c r="DY13" i="4"/>
  <c r="DY14" i="4"/>
  <c r="DY15" i="4"/>
  <c r="DY16" i="4"/>
  <c r="DY17" i="4"/>
  <c r="DY18" i="4"/>
  <c r="DY19" i="4"/>
  <c r="DY20" i="4"/>
  <c r="DY21" i="4"/>
  <c r="DY22" i="4"/>
  <c r="DY23" i="4"/>
  <c r="DY24" i="4"/>
  <c r="DY25" i="4"/>
  <c r="DY26" i="4"/>
  <c r="DY27" i="4"/>
  <c r="DY28" i="4"/>
  <c r="DY29" i="4"/>
  <c r="DY30" i="4"/>
  <c r="DY31" i="4"/>
  <c r="DY32" i="4"/>
  <c r="DY33" i="4"/>
  <c r="DY34" i="4"/>
  <c r="DY35" i="4"/>
  <c r="DY36" i="4"/>
  <c r="DY37" i="4"/>
  <c r="DY38" i="4"/>
  <c r="DY39" i="4"/>
  <c r="DY40" i="4"/>
  <c r="DY41" i="4"/>
  <c r="CP2" i="4"/>
  <c r="CP3" i="4"/>
  <c r="CP4" i="4"/>
  <c r="CP5" i="4"/>
  <c r="CP6" i="4"/>
  <c r="CP7" i="4"/>
  <c r="CP8" i="4"/>
  <c r="CP9" i="4"/>
  <c r="CP10" i="4"/>
  <c r="CP11" i="4"/>
  <c r="CP12" i="4"/>
  <c r="CP13" i="4"/>
  <c r="CP14" i="4"/>
  <c r="CP15" i="4"/>
  <c r="CP16" i="4"/>
  <c r="CP17" i="4"/>
  <c r="CP18" i="4"/>
  <c r="CP19" i="4"/>
  <c r="CP20" i="4"/>
  <c r="CP21" i="4"/>
  <c r="CP22" i="4"/>
  <c r="CP23" i="4"/>
  <c r="CP24" i="4"/>
  <c r="CP25" i="4"/>
  <c r="CP26" i="4"/>
  <c r="CP27" i="4"/>
  <c r="CP28" i="4"/>
  <c r="CP29" i="4"/>
  <c r="CP30" i="4"/>
  <c r="CP31" i="4"/>
  <c r="CP32" i="4"/>
  <c r="CP33" i="4"/>
  <c r="CP34" i="4"/>
  <c r="CP35" i="4"/>
  <c r="CP36" i="4"/>
  <c r="CP37" i="4"/>
  <c r="CP38" i="4"/>
  <c r="CP39" i="4"/>
  <c r="CP40" i="4"/>
  <c r="CP41" i="4"/>
  <c r="CP42" i="4"/>
  <c r="CP43" i="4"/>
  <c r="CP44" i="4"/>
  <c r="CP45" i="4"/>
  <c r="CP46" i="4"/>
  <c r="CP47" i="4"/>
  <c r="CP48" i="4"/>
  <c r="CP49" i="4"/>
  <c r="CP50" i="4"/>
  <c r="CP51" i="4"/>
  <c r="CP52" i="4"/>
  <c r="CP53" i="4"/>
  <c r="CP54" i="4"/>
  <c r="CP55" i="4"/>
  <c r="CP56" i="4"/>
  <c r="CP57" i="4"/>
  <c r="CP58" i="4"/>
  <c r="CP59" i="4"/>
  <c r="CP60" i="4"/>
  <c r="CP61" i="4"/>
  <c r="CP62" i="4"/>
  <c r="CP63" i="4"/>
  <c r="CP64" i="4"/>
  <c r="CP65" i="4"/>
  <c r="CP66" i="4"/>
  <c r="CP67" i="4"/>
  <c r="CP68" i="4"/>
  <c r="CP69" i="4"/>
  <c r="CP70" i="4"/>
  <c r="CP71" i="4"/>
  <c r="CP72" i="4"/>
  <c r="CP73" i="4"/>
  <c r="CP74" i="4"/>
  <c r="CP75" i="4"/>
  <c r="CP76" i="4"/>
  <c r="CP77" i="4"/>
  <c r="CP78" i="4"/>
  <c r="CP79" i="4"/>
  <c r="CP80" i="4"/>
  <c r="CP81" i="4"/>
  <c r="CP82" i="4"/>
  <c r="CP83" i="4"/>
  <c r="CP84" i="4"/>
  <c r="CP85" i="4"/>
  <c r="CP86" i="4"/>
  <c r="CP87" i="4"/>
  <c r="CP88" i="4"/>
  <c r="CP89" i="4"/>
  <c r="CP90" i="4"/>
  <c r="CP91" i="4"/>
  <c r="CP92" i="4"/>
  <c r="CP93" i="4"/>
  <c r="CP94" i="4"/>
  <c r="CP95" i="4"/>
  <c r="CP96" i="4"/>
  <c r="CP97" i="4"/>
  <c r="CP98" i="4"/>
  <c r="CP99" i="4"/>
  <c r="CP100" i="4"/>
  <c r="CP101" i="4"/>
  <c r="CP102" i="4"/>
  <c r="CP103" i="4"/>
  <c r="CP104" i="4"/>
  <c r="CP105" i="4"/>
  <c r="CP106" i="4"/>
  <c r="CP107" i="4"/>
  <c r="CP108" i="4"/>
  <c r="CP109" i="4"/>
  <c r="CP110" i="4"/>
  <c r="CP111" i="4"/>
  <c r="CP112" i="4"/>
  <c r="CP113" i="4"/>
  <c r="CP114" i="4"/>
  <c r="CP115" i="4"/>
  <c r="CP116" i="4"/>
  <c r="CP117" i="4"/>
  <c r="CP118" i="4"/>
  <c r="CP119" i="4"/>
  <c r="CP120" i="4"/>
  <c r="CP121" i="4"/>
  <c r="CP122" i="4"/>
  <c r="CP123" i="4"/>
  <c r="CP124" i="4"/>
  <c r="CP125" i="4"/>
  <c r="CP126" i="4"/>
  <c r="CP127" i="4"/>
  <c r="CP128" i="4"/>
  <c r="CP129" i="4"/>
  <c r="CP130" i="4"/>
  <c r="CP131" i="4"/>
  <c r="CP132" i="4"/>
  <c r="CP133" i="4"/>
  <c r="CP134" i="4"/>
  <c r="CP135" i="4"/>
  <c r="CP136" i="4"/>
  <c r="CP137" i="4"/>
  <c r="CP138" i="4"/>
  <c r="CP139" i="4"/>
  <c r="CP140" i="4"/>
  <c r="CP141" i="4"/>
  <c r="CP142" i="4"/>
  <c r="CP143" i="4"/>
  <c r="CP144" i="4"/>
  <c r="CP145" i="4"/>
  <c r="CP146" i="4"/>
  <c r="CP147" i="4"/>
  <c r="CP148" i="4"/>
  <c r="CP149" i="4"/>
  <c r="CP150" i="4"/>
  <c r="CP151" i="4"/>
  <c r="CP152" i="4"/>
  <c r="CP153" i="4"/>
  <c r="CP154" i="4"/>
  <c r="CP155" i="4"/>
  <c r="CP156" i="4"/>
  <c r="CP157" i="4"/>
  <c r="CP158" i="4"/>
  <c r="CP159" i="4"/>
  <c r="CP160" i="4"/>
  <c r="CP161" i="4"/>
  <c r="CP162" i="4"/>
  <c r="CP163" i="4"/>
  <c r="CP164" i="4"/>
  <c r="CP165" i="4"/>
  <c r="CP166" i="4"/>
  <c r="CP167" i="4"/>
  <c r="CP168" i="4"/>
  <c r="CP169" i="4"/>
  <c r="CP170" i="4"/>
  <c r="CP171" i="4"/>
  <c r="CP172" i="4"/>
  <c r="CP173" i="4"/>
  <c r="CP174" i="4"/>
  <c r="CP175" i="4"/>
  <c r="CP176" i="4"/>
  <c r="CP177" i="4"/>
  <c r="CP178" i="4"/>
  <c r="CP179" i="4"/>
  <c r="CP180" i="4"/>
  <c r="CP181" i="4"/>
  <c r="CP182" i="4"/>
  <c r="CP183" i="4"/>
  <c r="CP184" i="4"/>
  <c r="CP185" i="4"/>
  <c r="CP186" i="4"/>
  <c r="CP187" i="4"/>
  <c r="CP188" i="4"/>
  <c r="CP189" i="4"/>
  <c r="CP190" i="4"/>
  <c r="CP191" i="4"/>
  <c r="CP192" i="4"/>
  <c r="CP193" i="4"/>
  <c r="CP194" i="4"/>
  <c r="CP195" i="4"/>
  <c r="CP196" i="4"/>
  <c r="CP197" i="4"/>
  <c r="CP198" i="4"/>
  <c r="CP199" i="4"/>
  <c r="CP200" i="4"/>
  <c r="CP201" i="4"/>
  <c r="L29" i="7"/>
  <c r="L32" i="7"/>
  <c r="I41" i="7"/>
  <c r="I42" i="7"/>
  <c r="I40" i="7"/>
  <c r="I39" i="7"/>
  <c r="AE2" i="4"/>
  <c r="AR2" i="4"/>
  <c r="AF2" i="4"/>
  <c r="AE3" i="4"/>
  <c r="AF3" i="4"/>
  <c r="AE4" i="4"/>
  <c r="AF4" i="4"/>
  <c r="AE5" i="4"/>
  <c r="AF5" i="4"/>
  <c r="AE6" i="4"/>
  <c r="AF6" i="4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8" i="4"/>
  <c r="AF199" i="4"/>
  <c r="AF200" i="4"/>
  <c r="AF201" i="4"/>
  <c r="AC2" i="4"/>
  <c r="AD2" i="4"/>
  <c r="AC3" i="4"/>
  <c r="AD3" i="4"/>
  <c r="AC4" i="4"/>
  <c r="AD4" i="4"/>
  <c r="AC5" i="4"/>
  <c r="AD5" i="4"/>
  <c r="AC6" i="4"/>
  <c r="AD6" i="4"/>
  <c r="AC7" i="4"/>
  <c r="AD7" i="4"/>
  <c r="AC8" i="4"/>
  <c r="AD8" i="4"/>
  <c r="AC9" i="4"/>
  <c r="AD9" i="4"/>
  <c r="AC10" i="4"/>
  <c r="AD10" i="4"/>
  <c r="AC11" i="4"/>
  <c r="AD11" i="4"/>
  <c r="AC12" i="4"/>
  <c r="AD12" i="4"/>
  <c r="AC13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AD197" i="4"/>
  <c r="AD198" i="4"/>
  <c r="AD199" i="4"/>
  <c r="AD200" i="4"/>
  <c r="AD201" i="4"/>
  <c r="AU2" i="4"/>
  <c r="AT2" i="4"/>
  <c r="AX2" i="4"/>
  <c r="AY2" i="4"/>
  <c r="AG2" i="4"/>
  <c r="AG3" i="4"/>
  <c r="AG4" i="4"/>
  <c r="AG5" i="4"/>
  <c r="AR3" i="4"/>
  <c r="AR4" i="4"/>
  <c r="AR5" i="4"/>
  <c r="AR6" i="4"/>
  <c r="AU6" i="4"/>
  <c r="AT6" i="4"/>
  <c r="AX6" i="4"/>
  <c r="AY6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49" i="4"/>
  <c r="AG150" i="4"/>
  <c r="AG151" i="4"/>
  <c r="AG152" i="4"/>
  <c r="AG153" i="4"/>
  <c r="AG154" i="4"/>
  <c r="AG155" i="4"/>
  <c r="AG156" i="4"/>
  <c r="AG157" i="4"/>
  <c r="AG158" i="4"/>
  <c r="AG159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8" i="4"/>
  <c r="AG199" i="4"/>
  <c r="AG200" i="4"/>
  <c r="AG201" i="4"/>
  <c r="B20" i="5"/>
  <c r="B17" i="5"/>
  <c r="BM2" i="4"/>
  <c r="AU3" i="4"/>
  <c r="BM3" i="4"/>
  <c r="AU4" i="4"/>
  <c r="BM4" i="4"/>
  <c r="AU5" i="4"/>
  <c r="BM5" i="4"/>
  <c r="BM6" i="4"/>
  <c r="AR7" i="4"/>
  <c r="AU7" i="4"/>
  <c r="BM7" i="4"/>
  <c r="AR8" i="4"/>
  <c r="AU8" i="4"/>
  <c r="BM8" i="4"/>
  <c r="AR9" i="4"/>
  <c r="AU9" i="4"/>
  <c r="BM9" i="4"/>
  <c r="AR10" i="4"/>
  <c r="AU10" i="4"/>
  <c r="BM10" i="4"/>
  <c r="AR11" i="4"/>
  <c r="AU11" i="4"/>
  <c r="BM11" i="4"/>
  <c r="AR12" i="4"/>
  <c r="AU12" i="4"/>
  <c r="BM12" i="4"/>
  <c r="AR13" i="4"/>
  <c r="AU13" i="4"/>
  <c r="BM13" i="4"/>
  <c r="AR14" i="4"/>
  <c r="AU14" i="4"/>
  <c r="BM14" i="4"/>
  <c r="AR15" i="4"/>
  <c r="AU15" i="4"/>
  <c r="BM15" i="4"/>
  <c r="AR16" i="4"/>
  <c r="AU16" i="4"/>
  <c r="BM16" i="4"/>
  <c r="AR17" i="4"/>
  <c r="AU17" i="4"/>
  <c r="BM17" i="4"/>
  <c r="AR18" i="4"/>
  <c r="AU18" i="4"/>
  <c r="BM18" i="4"/>
  <c r="AR19" i="4"/>
  <c r="AU19" i="4"/>
  <c r="BM19" i="4"/>
  <c r="AR20" i="4"/>
  <c r="AU20" i="4"/>
  <c r="BM20" i="4"/>
  <c r="AR21" i="4"/>
  <c r="AU21" i="4"/>
  <c r="BM21" i="4"/>
  <c r="AR22" i="4"/>
  <c r="AU22" i="4"/>
  <c r="BM22" i="4"/>
  <c r="AR23" i="4"/>
  <c r="AU23" i="4"/>
  <c r="BM23" i="4"/>
  <c r="AR24" i="4"/>
  <c r="AU24" i="4"/>
  <c r="BM24" i="4"/>
  <c r="AR25" i="4"/>
  <c r="AU25" i="4"/>
  <c r="BM25" i="4"/>
  <c r="AR26" i="4"/>
  <c r="AU26" i="4"/>
  <c r="BM26" i="4"/>
  <c r="AR27" i="4"/>
  <c r="AU27" i="4"/>
  <c r="BM27" i="4"/>
  <c r="AR28" i="4"/>
  <c r="AU28" i="4"/>
  <c r="BM28" i="4"/>
  <c r="AR29" i="4"/>
  <c r="AU29" i="4"/>
  <c r="BM29" i="4"/>
  <c r="AR30" i="4"/>
  <c r="AU30" i="4"/>
  <c r="BM30" i="4"/>
  <c r="AR31" i="4"/>
  <c r="AU31" i="4"/>
  <c r="BM31" i="4"/>
  <c r="AR32" i="4"/>
  <c r="AU32" i="4"/>
  <c r="BM32" i="4"/>
  <c r="AR33" i="4"/>
  <c r="AU33" i="4"/>
  <c r="BM33" i="4"/>
  <c r="AR34" i="4"/>
  <c r="AU34" i="4"/>
  <c r="BM34" i="4"/>
  <c r="AR35" i="4"/>
  <c r="AU35" i="4"/>
  <c r="BM35" i="4"/>
  <c r="AR36" i="4"/>
  <c r="AU36" i="4"/>
  <c r="BM36" i="4"/>
  <c r="AR37" i="4"/>
  <c r="AU37" i="4"/>
  <c r="BM37" i="4"/>
  <c r="AR38" i="4"/>
  <c r="AU38" i="4"/>
  <c r="BM38" i="4"/>
  <c r="AR39" i="4"/>
  <c r="AU39" i="4"/>
  <c r="BM39" i="4"/>
  <c r="AR40" i="4"/>
  <c r="AU40" i="4"/>
  <c r="BM40" i="4"/>
  <c r="AR41" i="4"/>
  <c r="AU41" i="4"/>
  <c r="BM41" i="4"/>
  <c r="AR42" i="4"/>
  <c r="AU42" i="4"/>
  <c r="BM42" i="4"/>
  <c r="AR43" i="4"/>
  <c r="AU43" i="4"/>
  <c r="BM43" i="4"/>
  <c r="AR44" i="4"/>
  <c r="AU44" i="4"/>
  <c r="BM44" i="4"/>
  <c r="AR45" i="4"/>
  <c r="AU45" i="4"/>
  <c r="BM45" i="4"/>
  <c r="AR46" i="4"/>
  <c r="AU46" i="4"/>
  <c r="BM46" i="4"/>
  <c r="AR47" i="4"/>
  <c r="AU47" i="4"/>
  <c r="BM47" i="4"/>
  <c r="AR48" i="4"/>
  <c r="AU48" i="4"/>
  <c r="BM48" i="4"/>
  <c r="AR49" i="4"/>
  <c r="AU49" i="4"/>
  <c r="BM49" i="4"/>
  <c r="AR50" i="4"/>
  <c r="AU50" i="4"/>
  <c r="BM50" i="4"/>
  <c r="AR51" i="4"/>
  <c r="AU51" i="4"/>
  <c r="BM51" i="4"/>
  <c r="AR52" i="4"/>
  <c r="AU52" i="4"/>
  <c r="BM52" i="4"/>
  <c r="AR53" i="4"/>
  <c r="AU53" i="4"/>
  <c r="BM53" i="4"/>
  <c r="AR54" i="4"/>
  <c r="AU54" i="4"/>
  <c r="BM54" i="4"/>
  <c r="AR55" i="4"/>
  <c r="AU55" i="4"/>
  <c r="BM55" i="4"/>
  <c r="AR56" i="4"/>
  <c r="AU56" i="4"/>
  <c r="BM56" i="4"/>
  <c r="AR57" i="4"/>
  <c r="AU57" i="4"/>
  <c r="BM57" i="4"/>
  <c r="AR58" i="4"/>
  <c r="AU58" i="4"/>
  <c r="BM58" i="4"/>
  <c r="AR59" i="4"/>
  <c r="AU59" i="4"/>
  <c r="BM59" i="4"/>
  <c r="AR60" i="4"/>
  <c r="AU60" i="4"/>
  <c r="BM60" i="4"/>
  <c r="AR61" i="4"/>
  <c r="AU61" i="4"/>
  <c r="BM61" i="4"/>
  <c r="AR62" i="4"/>
  <c r="AU62" i="4"/>
  <c r="BM62" i="4"/>
  <c r="AR63" i="4"/>
  <c r="AU63" i="4"/>
  <c r="BM63" i="4"/>
  <c r="AR64" i="4"/>
  <c r="AU64" i="4"/>
  <c r="BM64" i="4"/>
  <c r="AR65" i="4"/>
  <c r="AU65" i="4"/>
  <c r="BM65" i="4"/>
  <c r="AR66" i="4"/>
  <c r="AU66" i="4"/>
  <c r="BM66" i="4"/>
  <c r="AR67" i="4"/>
  <c r="AU67" i="4"/>
  <c r="BM67" i="4"/>
  <c r="AR68" i="4"/>
  <c r="AU68" i="4"/>
  <c r="BM68" i="4"/>
  <c r="AR69" i="4"/>
  <c r="AU69" i="4"/>
  <c r="BM69" i="4"/>
  <c r="AR70" i="4"/>
  <c r="AU70" i="4"/>
  <c r="BM70" i="4"/>
  <c r="AR71" i="4"/>
  <c r="AU71" i="4"/>
  <c r="BM71" i="4"/>
  <c r="AR72" i="4"/>
  <c r="AU72" i="4"/>
  <c r="BM72" i="4"/>
  <c r="AR73" i="4"/>
  <c r="AU73" i="4"/>
  <c r="BM73" i="4"/>
  <c r="AR74" i="4"/>
  <c r="AU74" i="4"/>
  <c r="BM74" i="4"/>
  <c r="AR75" i="4"/>
  <c r="AU75" i="4"/>
  <c r="BM75" i="4"/>
  <c r="AR76" i="4"/>
  <c r="AU76" i="4"/>
  <c r="BM76" i="4"/>
  <c r="AR77" i="4"/>
  <c r="AU77" i="4"/>
  <c r="BM77" i="4"/>
  <c r="AR78" i="4"/>
  <c r="AU78" i="4"/>
  <c r="BM78" i="4"/>
  <c r="AR79" i="4"/>
  <c r="AU79" i="4"/>
  <c r="BM79" i="4"/>
  <c r="AR80" i="4"/>
  <c r="AU80" i="4"/>
  <c r="BM80" i="4"/>
  <c r="AR81" i="4"/>
  <c r="AU81" i="4"/>
  <c r="BM81" i="4"/>
  <c r="AR82" i="4"/>
  <c r="AU82" i="4"/>
  <c r="BM82" i="4"/>
  <c r="AR83" i="4"/>
  <c r="AU83" i="4"/>
  <c r="BM83" i="4"/>
  <c r="AR84" i="4"/>
  <c r="AU84" i="4"/>
  <c r="BM84" i="4"/>
  <c r="AR85" i="4"/>
  <c r="AU85" i="4"/>
  <c r="BM85" i="4"/>
  <c r="AR86" i="4"/>
  <c r="AU86" i="4"/>
  <c r="BM86" i="4"/>
  <c r="AR87" i="4"/>
  <c r="AU87" i="4"/>
  <c r="BM87" i="4"/>
  <c r="AR88" i="4"/>
  <c r="AU88" i="4"/>
  <c r="BM88" i="4"/>
  <c r="AR89" i="4"/>
  <c r="AU89" i="4"/>
  <c r="BM89" i="4"/>
  <c r="AR90" i="4"/>
  <c r="AU90" i="4"/>
  <c r="BM90" i="4"/>
  <c r="AR91" i="4"/>
  <c r="AU91" i="4"/>
  <c r="BM91" i="4"/>
  <c r="AR92" i="4"/>
  <c r="AU92" i="4"/>
  <c r="BM92" i="4"/>
  <c r="AR93" i="4"/>
  <c r="AU93" i="4"/>
  <c r="BM93" i="4"/>
  <c r="AR94" i="4"/>
  <c r="AU94" i="4"/>
  <c r="BM94" i="4"/>
  <c r="AR95" i="4"/>
  <c r="AU95" i="4"/>
  <c r="BM95" i="4"/>
  <c r="AR96" i="4"/>
  <c r="AU96" i="4"/>
  <c r="BM96" i="4"/>
  <c r="AR97" i="4"/>
  <c r="AU97" i="4"/>
  <c r="BM97" i="4"/>
  <c r="AR98" i="4"/>
  <c r="AU98" i="4"/>
  <c r="BM98" i="4"/>
  <c r="AR99" i="4"/>
  <c r="AU99" i="4"/>
  <c r="BM99" i="4"/>
  <c r="AR100" i="4"/>
  <c r="AU100" i="4"/>
  <c r="BM100" i="4"/>
  <c r="AR101" i="4"/>
  <c r="AU101" i="4"/>
  <c r="BM101" i="4"/>
  <c r="AR102" i="4"/>
  <c r="AU102" i="4"/>
  <c r="BM102" i="4"/>
  <c r="AR103" i="4"/>
  <c r="AU103" i="4"/>
  <c r="BM103" i="4"/>
  <c r="AR104" i="4"/>
  <c r="AU104" i="4"/>
  <c r="BM104" i="4"/>
  <c r="AR105" i="4"/>
  <c r="AU105" i="4"/>
  <c r="BM105" i="4"/>
  <c r="AR106" i="4"/>
  <c r="AU106" i="4"/>
  <c r="BM106" i="4"/>
  <c r="AR107" i="4"/>
  <c r="AU107" i="4"/>
  <c r="BM107" i="4"/>
  <c r="AR108" i="4"/>
  <c r="AU108" i="4"/>
  <c r="BM108" i="4"/>
  <c r="AR109" i="4"/>
  <c r="AU109" i="4"/>
  <c r="BM109" i="4"/>
  <c r="AR110" i="4"/>
  <c r="AU110" i="4"/>
  <c r="BM110" i="4"/>
  <c r="AR111" i="4"/>
  <c r="AU111" i="4"/>
  <c r="BM111" i="4"/>
  <c r="AR112" i="4"/>
  <c r="AU112" i="4"/>
  <c r="BM112" i="4"/>
  <c r="AR113" i="4"/>
  <c r="AU113" i="4"/>
  <c r="BM113" i="4"/>
  <c r="AR114" i="4"/>
  <c r="AU114" i="4"/>
  <c r="BM114" i="4"/>
  <c r="AR115" i="4"/>
  <c r="AU115" i="4"/>
  <c r="BM115" i="4"/>
  <c r="AR116" i="4"/>
  <c r="AU116" i="4"/>
  <c r="BM116" i="4"/>
  <c r="AR117" i="4"/>
  <c r="AU117" i="4"/>
  <c r="BM117" i="4"/>
  <c r="AR118" i="4"/>
  <c r="AU118" i="4"/>
  <c r="BM118" i="4"/>
  <c r="AR119" i="4"/>
  <c r="AU119" i="4"/>
  <c r="BM119" i="4"/>
  <c r="AR120" i="4"/>
  <c r="AU120" i="4"/>
  <c r="BM120" i="4"/>
  <c r="AR121" i="4"/>
  <c r="AU121" i="4"/>
  <c r="BM121" i="4"/>
  <c r="AR122" i="4"/>
  <c r="AU122" i="4"/>
  <c r="BM122" i="4"/>
  <c r="AR123" i="4"/>
  <c r="AU123" i="4"/>
  <c r="BM123" i="4"/>
  <c r="AR124" i="4"/>
  <c r="AU124" i="4"/>
  <c r="BM124" i="4"/>
  <c r="AR125" i="4"/>
  <c r="AU125" i="4"/>
  <c r="BM125" i="4"/>
  <c r="AR126" i="4"/>
  <c r="AU126" i="4"/>
  <c r="BM126" i="4"/>
  <c r="AR127" i="4"/>
  <c r="AU127" i="4"/>
  <c r="BM127" i="4"/>
  <c r="AR128" i="4"/>
  <c r="AU128" i="4"/>
  <c r="BM128" i="4"/>
  <c r="AR129" i="4"/>
  <c r="AU129" i="4"/>
  <c r="BM129" i="4"/>
  <c r="AR130" i="4"/>
  <c r="AU130" i="4"/>
  <c r="BM130" i="4"/>
  <c r="AR131" i="4"/>
  <c r="AU131" i="4"/>
  <c r="BM131" i="4"/>
  <c r="AR132" i="4"/>
  <c r="AU132" i="4"/>
  <c r="BM132" i="4"/>
  <c r="AR133" i="4"/>
  <c r="AU133" i="4"/>
  <c r="BM133" i="4"/>
  <c r="AR134" i="4"/>
  <c r="AU134" i="4"/>
  <c r="BM134" i="4"/>
  <c r="AR135" i="4"/>
  <c r="AU135" i="4"/>
  <c r="BM135" i="4"/>
  <c r="AR136" i="4"/>
  <c r="AU136" i="4"/>
  <c r="BM136" i="4"/>
  <c r="AR137" i="4"/>
  <c r="AU137" i="4"/>
  <c r="BM137" i="4"/>
  <c r="AR138" i="4"/>
  <c r="AU138" i="4"/>
  <c r="BM138" i="4"/>
  <c r="AR139" i="4"/>
  <c r="AU139" i="4"/>
  <c r="BM139" i="4"/>
  <c r="AR140" i="4"/>
  <c r="AU140" i="4"/>
  <c r="BM140" i="4"/>
  <c r="AR141" i="4"/>
  <c r="AU141" i="4"/>
  <c r="BM141" i="4"/>
  <c r="AR142" i="4"/>
  <c r="AU142" i="4"/>
  <c r="BM142" i="4"/>
  <c r="AR143" i="4"/>
  <c r="AU143" i="4"/>
  <c r="BM143" i="4"/>
  <c r="AR144" i="4"/>
  <c r="AU144" i="4"/>
  <c r="BM144" i="4"/>
  <c r="AR145" i="4"/>
  <c r="AU145" i="4"/>
  <c r="BM145" i="4"/>
  <c r="AR146" i="4"/>
  <c r="AU146" i="4"/>
  <c r="BM146" i="4"/>
  <c r="AR147" i="4"/>
  <c r="AU147" i="4"/>
  <c r="BM147" i="4"/>
  <c r="AR148" i="4"/>
  <c r="AU148" i="4"/>
  <c r="BM148" i="4"/>
  <c r="AR149" i="4"/>
  <c r="AU149" i="4"/>
  <c r="BM149" i="4"/>
  <c r="AR150" i="4"/>
  <c r="AU150" i="4"/>
  <c r="BM150" i="4"/>
  <c r="AR151" i="4"/>
  <c r="AU151" i="4"/>
  <c r="BM151" i="4"/>
  <c r="AR152" i="4"/>
  <c r="AU152" i="4"/>
  <c r="BM152" i="4"/>
  <c r="AR153" i="4"/>
  <c r="AU153" i="4"/>
  <c r="BM153" i="4"/>
  <c r="AR154" i="4"/>
  <c r="AU154" i="4"/>
  <c r="BM154" i="4"/>
  <c r="AR155" i="4"/>
  <c r="AU155" i="4"/>
  <c r="BM155" i="4"/>
  <c r="AR156" i="4"/>
  <c r="AU156" i="4"/>
  <c r="BM156" i="4"/>
  <c r="AR157" i="4"/>
  <c r="AU157" i="4"/>
  <c r="BM157" i="4"/>
  <c r="AR158" i="4"/>
  <c r="AU158" i="4"/>
  <c r="BM158" i="4"/>
  <c r="AR159" i="4"/>
  <c r="AU159" i="4"/>
  <c r="BM159" i="4"/>
  <c r="AR160" i="4"/>
  <c r="AU160" i="4"/>
  <c r="BM160" i="4"/>
  <c r="AR161" i="4"/>
  <c r="AU161" i="4"/>
  <c r="BM161" i="4"/>
  <c r="AR162" i="4"/>
  <c r="AU162" i="4"/>
  <c r="BM162" i="4"/>
  <c r="AR163" i="4"/>
  <c r="AU163" i="4"/>
  <c r="BM163" i="4"/>
  <c r="AR164" i="4"/>
  <c r="AU164" i="4"/>
  <c r="BM164" i="4"/>
  <c r="AR165" i="4"/>
  <c r="AU165" i="4"/>
  <c r="BM165" i="4"/>
  <c r="AR166" i="4"/>
  <c r="AU166" i="4"/>
  <c r="BM166" i="4"/>
  <c r="AR167" i="4"/>
  <c r="AU167" i="4"/>
  <c r="BM167" i="4"/>
  <c r="AR168" i="4"/>
  <c r="AU168" i="4"/>
  <c r="BM168" i="4"/>
  <c r="AR169" i="4"/>
  <c r="AU169" i="4"/>
  <c r="BM169" i="4"/>
  <c r="AR170" i="4"/>
  <c r="AU170" i="4"/>
  <c r="BM170" i="4"/>
  <c r="AR171" i="4"/>
  <c r="AU171" i="4"/>
  <c r="BM171" i="4"/>
  <c r="AR172" i="4"/>
  <c r="AU172" i="4"/>
  <c r="BM172" i="4"/>
  <c r="AR173" i="4"/>
  <c r="AU173" i="4"/>
  <c r="BM173" i="4"/>
  <c r="AR174" i="4"/>
  <c r="AU174" i="4"/>
  <c r="BM174" i="4"/>
  <c r="AR175" i="4"/>
  <c r="AU175" i="4"/>
  <c r="BM175" i="4"/>
  <c r="AR176" i="4"/>
  <c r="AU176" i="4"/>
  <c r="BM176" i="4"/>
  <c r="AR177" i="4"/>
  <c r="AU177" i="4"/>
  <c r="BM177" i="4"/>
  <c r="AR178" i="4"/>
  <c r="AU178" i="4"/>
  <c r="BM178" i="4"/>
  <c r="AR179" i="4"/>
  <c r="AU179" i="4"/>
  <c r="BM179" i="4"/>
  <c r="AR180" i="4"/>
  <c r="AU180" i="4"/>
  <c r="BM180" i="4"/>
  <c r="AR181" i="4"/>
  <c r="AU181" i="4"/>
  <c r="BM181" i="4"/>
  <c r="AR182" i="4"/>
  <c r="AU182" i="4"/>
  <c r="BM182" i="4"/>
  <c r="AR183" i="4"/>
  <c r="AU183" i="4"/>
  <c r="BM183" i="4"/>
  <c r="AR184" i="4"/>
  <c r="AU184" i="4"/>
  <c r="BM184" i="4"/>
  <c r="AR185" i="4"/>
  <c r="AU185" i="4"/>
  <c r="BM185" i="4"/>
  <c r="AR186" i="4"/>
  <c r="AU186" i="4"/>
  <c r="BM186" i="4"/>
  <c r="AR187" i="4"/>
  <c r="AU187" i="4"/>
  <c r="BM187" i="4"/>
  <c r="AR188" i="4"/>
  <c r="AU188" i="4"/>
  <c r="BM188" i="4"/>
  <c r="AR189" i="4"/>
  <c r="AU189" i="4"/>
  <c r="BM189" i="4"/>
  <c r="AR190" i="4"/>
  <c r="AU190" i="4"/>
  <c r="BM190" i="4"/>
  <c r="AR191" i="4"/>
  <c r="AU191" i="4"/>
  <c r="BM191" i="4"/>
  <c r="AR192" i="4"/>
  <c r="AU192" i="4"/>
  <c r="BM192" i="4"/>
  <c r="AR193" i="4"/>
  <c r="AU193" i="4"/>
  <c r="BM193" i="4"/>
  <c r="AR194" i="4"/>
  <c r="AU194" i="4"/>
  <c r="BM194" i="4"/>
  <c r="AR195" i="4"/>
  <c r="AU195" i="4"/>
  <c r="BM195" i="4"/>
  <c r="AR196" i="4"/>
  <c r="AU196" i="4"/>
  <c r="BM196" i="4"/>
  <c r="AR197" i="4"/>
  <c r="AU197" i="4"/>
  <c r="BM197" i="4"/>
  <c r="AR198" i="4"/>
  <c r="AU198" i="4"/>
  <c r="BM198" i="4"/>
  <c r="AR199" i="4"/>
  <c r="AU199" i="4"/>
  <c r="BM199" i="4"/>
  <c r="AR200" i="4"/>
  <c r="AU200" i="4"/>
  <c r="BM200" i="4"/>
  <c r="AR201" i="4"/>
  <c r="AU201" i="4"/>
  <c r="BM201" i="4"/>
  <c r="B19" i="5"/>
  <c r="B18" i="5"/>
  <c r="B22" i="5"/>
  <c r="B14" i="5"/>
  <c r="C20" i="5"/>
  <c r="D20" i="5"/>
  <c r="B15" i="5"/>
  <c r="C19" i="5"/>
  <c r="D19" i="5"/>
  <c r="C18" i="5"/>
  <c r="D18" i="5"/>
  <c r="DP201" i="4"/>
  <c r="CU201" i="4"/>
  <c r="CT201" i="4"/>
  <c r="O201" i="4"/>
  <c r="DP200" i="4"/>
  <c r="CU200" i="4"/>
  <c r="CT200" i="4"/>
  <c r="O200" i="4"/>
  <c r="DP199" i="4"/>
  <c r="CU199" i="4"/>
  <c r="CT199" i="4"/>
  <c r="O199" i="4"/>
  <c r="DP198" i="4"/>
  <c r="CU198" i="4"/>
  <c r="CT198" i="4"/>
  <c r="O198" i="4"/>
  <c r="DP197" i="4"/>
  <c r="CU197" i="4"/>
  <c r="CT197" i="4"/>
  <c r="O197" i="4"/>
  <c r="DP196" i="4"/>
  <c r="CU196" i="4"/>
  <c r="CT196" i="4"/>
  <c r="O196" i="4"/>
  <c r="DP195" i="4"/>
  <c r="CU195" i="4"/>
  <c r="CT195" i="4"/>
  <c r="O195" i="4"/>
  <c r="DP194" i="4"/>
  <c r="CU194" i="4"/>
  <c r="CT194" i="4"/>
  <c r="O194" i="4"/>
  <c r="DP193" i="4"/>
  <c r="CU193" i="4"/>
  <c r="CT193" i="4"/>
  <c r="O193" i="4"/>
  <c r="DP192" i="4"/>
  <c r="CU192" i="4"/>
  <c r="CT192" i="4"/>
  <c r="O192" i="4"/>
  <c r="DP191" i="4"/>
  <c r="CU191" i="4"/>
  <c r="CT191" i="4"/>
  <c r="O191" i="4"/>
  <c r="DP190" i="4"/>
  <c r="CU190" i="4"/>
  <c r="CT190" i="4"/>
  <c r="O190" i="4"/>
  <c r="DP189" i="4"/>
  <c r="CU189" i="4"/>
  <c r="CT189" i="4"/>
  <c r="O189" i="4"/>
  <c r="DP188" i="4"/>
  <c r="CU188" i="4"/>
  <c r="CT188" i="4"/>
  <c r="O188" i="4"/>
  <c r="DP187" i="4"/>
  <c r="CU187" i="4"/>
  <c r="CT187" i="4"/>
  <c r="O187" i="4"/>
  <c r="DP186" i="4"/>
  <c r="CU186" i="4"/>
  <c r="CT186" i="4"/>
  <c r="O186" i="4"/>
  <c r="DP185" i="4"/>
  <c r="CU185" i="4"/>
  <c r="CT185" i="4"/>
  <c r="O185" i="4"/>
  <c r="DP184" i="4"/>
  <c r="CU184" i="4"/>
  <c r="CT184" i="4"/>
  <c r="O184" i="4"/>
  <c r="DP183" i="4"/>
  <c r="CU183" i="4"/>
  <c r="CT183" i="4"/>
  <c r="O183" i="4"/>
  <c r="DP182" i="4"/>
  <c r="CU182" i="4"/>
  <c r="CT182" i="4"/>
  <c r="O182" i="4"/>
  <c r="DP181" i="4"/>
  <c r="CU181" i="4"/>
  <c r="CT181" i="4"/>
  <c r="O181" i="4"/>
  <c r="DP180" i="4"/>
  <c r="CU180" i="4"/>
  <c r="CT180" i="4"/>
  <c r="O180" i="4"/>
  <c r="DP179" i="4"/>
  <c r="CU179" i="4"/>
  <c r="CT179" i="4"/>
  <c r="O179" i="4"/>
  <c r="DP178" i="4"/>
  <c r="CU178" i="4"/>
  <c r="CT178" i="4"/>
  <c r="O178" i="4"/>
  <c r="DP177" i="4"/>
  <c r="CU177" i="4"/>
  <c r="CT177" i="4"/>
  <c r="O177" i="4"/>
  <c r="DP176" i="4"/>
  <c r="CU176" i="4"/>
  <c r="CT176" i="4"/>
  <c r="O176" i="4"/>
  <c r="DP175" i="4"/>
  <c r="CU175" i="4"/>
  <c r="CT175" i="4"/>
  <c r="O175" i="4"/>
  <c r="DP174" i="4"/>
  <c r="CU174" i="4"/>
  <c r="CT174" i="4"/>
  <c r="O174" i="4"/>
  <c r="DP173" i="4"/>
  <c r="CU173" i="4"/>
  <c r="CT173" i="4"/>
  <c r="O173" i="4"/>
  <c r="DP172" i="4"/>
  <c r="CU172" i="4"/>
  <c r="CT172" i="4"/>
  <c r="O172" i="4"/>
  <c r="DP171" i="4"/>
  <c r="CU171" i="4"/>
  <c r="CT171" i="4"/>
  <c r="O171" i="4"/>
  <c r="DP170" i="4"/>
  <c r="CU170" i="4"/>
  <c r="CT170" i="4"/>
  <c r="O170" i="4"/>
  <c r="DP169" i="4"/>
  <c r="CU169" i="4"/>
  <c r="CT169" i="4"/>
  <c r="O169" i="4"/>
  <c r="DP168" i="4"/>
  <c r="CU168" i="4"/>
  <c r="CT168" i="4"/>
  <c r="O168" i="4"/>
  <c r="DP167" i="4"/>
  <c r="CU167" i="4"/>
  <c r="CT167" i="4"/>
  <c r="O167" i="4"/>
  <c r="DP166" i="4"/>
  <c r="CU166" i="4"/>
  <c r="CT166" i="4"/>
  <c r="O166" i="4"/>
  <c r="DP165" i="4"/>
  <c r="CU165" i="4"/>
  <c r="CT165" i="4"/>
  <c r="O165" i="4"/>
  <c r="DP164" i="4"/>
  <c r="CU164" i="4"/>
  <c r="CT164" i="4"/>
  <c r="O164" i="4"/>
  <c r="DP163" i="4"/>
  <c r="CU163" i="4"/>
  <c r="CT163" i="4"/>
  <c r="O163" i="4"/>
  <c r="DP162" i="4"/>
  <c r="CU162" i="4"/>
  <c r="CT162" i="4"/>
  <c r="O162" i="4"/>
  <c r="DP161" i="4"/>
  <c r="CU161" i="4"/>
  <c r="CT161" i="4"/>
  <c r="O161" i="4"/>
  <c r="DP160" i="4"/>
  <c r="CU160" i="4"/>
  <c r="CT160" i="4"/>
  <c r="O160" i="4"/>
  <c r="DP159" i="4"/>
  <c r="CU159" i="4"/>
  <c r="CT159" i="4"/>
  <c r="O159" i="4"/>
  <c r="DP158" i="4"/>
  <c r="CU158" i="4"/>
  <c r="CT158" i="4"/>
  <c r="O158" i="4"/>
  <c r="DP157" i="4"/>
  <c r="CU157" i="4"/>
  <c r="CT157" i="4"/>
  <c r="O157" i="4"/>
  <c r="DP156" i="4"/>
  <c r="CU156" i="4"/>
  <c r="CT156" i="4"/>
  <c r="O156" i="4"/>
  <c r="DP155" i="4"/>
  <c r="CU155" i="4"/>
  <c r="CT155" i="4"/>
  <c r="O155" i="4"/>
  <c r="DP154" i="4"/>
  <c r="CU154" i="4"/>
  <c r="CT154" i="4"/>
  <c r="O154" i="4"/>
  <c r="DP153" i="4"/>
  <c r="CU153" i="4"/>
  <c r="CT153" i="4"/>
  <c r="O153" i="4"/>
  <c r="DP152" i="4"/>
  <c r="CU152" i="4"/>
  <c r="CT152" i="4"/>
  <c r="O152" i="4"/>
  <c r="DP151" i="4"/>
  <c r="CU151" i="4"/>
  <c r="CT151" i="4"/>
  <c r="O151" i="4"/>
  <c r="DP150" i="4"/>
  <c r="CU150" i="4"/>
  <c r="CT150" i="4"/>
  <c r="O150" i="4"/>
  <c r="DP149" i="4"/>
  <c r="CU149" i="4"/>
  <c r="CT149" i="4"/>
  <c r="O149" i="4"/>
  <c r="DP148" i="4"/>
  <c r="CU148" i="4"/>
  <c r="CT148" i="4"/>
  <c r="O148" i="4"/>
  <c r="DP147" i="4"/>
  <c r="CU147" i="4"/>
  <c r="CT147" i="4"/>
  <c r="O147" i="4"/>
  <c r="DP146" i="4"/>
  <c r="CU146" i="4"/>
  <c r="CT146" i="4"/>
  <c r="O146" i="4"/>
  <c r="DP145" i="4"/>
  <c r="CU145" i="4"/>
  <c r="CT145" i="4"/>
  <c r="O145" i="4"/>
  <c r="DP144" i="4"/>
  <c r="CU144" i="4"/>
  <c r="CT144" i="4"/>
  <c r="O144" i="4"/>
  <c r="DP143" i="4"/>
  <c r="CU143" i="4"/>
  <c r="CT143" i="4"/>
  <c r="O143" i="4"/>
  <c r="DP142" i="4"/>
  <c r="CU142" i="4"/>
  <c r="CT142" i="4"/>
  <c r="O142" i="4"/>
  <c r="DP141" i="4"/>
  <c r="CU141" i="4"/>
  <c r="CT141" i="4"/>
  <c r="O141" i="4"/>
  <c r="DP140" i="4"/>
  <c r="CU140" i="4"/>
  <c r="CT140" i="4"/>
  <c r="O140" i="4"/>
  <c r="DP139" i="4"/>
  <c r="CU139" i="4"/>
  <c r="CT139" i="4"/>
  <c r="O139" i="4"/>
  <c r="DP138" i="4"/>
  <c r="CU138" i="4"/>
  <c r="CT138" i="4"/>
  <c r="O138" i="4"/>
  <c r="DP137" i="4"/>
  <c r="CU137" i="4"/>
  <c r="CT137" i="4"/>
  <c r="O137" i="4"/>
  <c r="DP136" i="4"/>
  <c r="CU136" i="4"/>
  <c r="CT136" i="4"/>
  <c r="O136" i="4"/>
  <c r="DP135" i="4"/>
  <c r="CU135" i="4"/>
  <c r="CT135" i="4"/>
  <c r="O135" i="4"/>
  <c r="DP134" i="4"/>
  <c r="CU134" i="4"/>
  <c r="CT134" i="4"/>
  <c r="O134" i="4"/>
  <c r="DP133" i="4"/>
  <c r="CU133" i="4"/>
  <c r="CT133" i="4"/>
  <c r="O133" i="4"/>
  <c r="DP132" i="4"/>
  <c r="CU132" i="4"/>
  <c r="CT132" i="4"/>
  <c r="O132" i="4"/>
  <c r="DP131" i="4"/>
  <c r="CU131" i="4"/>
  <c r="CT131" i="4"/>
  <c r="O131" i="4"/>
  <c r="DP130" i="4"/>
  <c r="CU130" i="4"/>
  <c r="CT130" i="4"/>
  <c r="O130" i="4"/>
  <c r="DP129" i="4"/>
  <c r="CU129" i="4"/>
  <c r="CT129" i="4"/>
  <c r="O129" i="4"/>
  <c r="DP128" i="4"/>
  <c r="CU128" i="4"/>
  <c r="CT128" i="4"/>
  <c r="O128" i="4"/>
  <c r="DP127" i="4"/>
  <c r="CU127" i="4"/>
  <c r="CT127" i="4"/>
  <c r="O127" i="4"/>
  <c r="DP126" i="4"/>
  <c r="CU126" i="4"/>
  <c r="CT126" i="4"/>
  <c r="O126" i="4"/>
  <c r="DP125" i="4"/>
  <c r="CU125" i="4"/>
  <c r="CT125" i="4"/>
  <c r="O125" i="4"/>
  <c r="DP124" i="4"/>
  <c r="CU124" i="4"/>
  <c r="CT124" i="4"/>
  <c r="O124" i="4"/>
  <c r="DP123" i="4"/>
  <c r="CU123" i="4"/>
  <c r="CT123" i="4"/>
  <c r="O123" i="4"/>
  <c r="DP122" i="4"/>
  <c r="CU122" i="4"/>
  <c r="CT122" i="4"/>
  <c r="O122" i="4"/>
  <c r="DP121" i="4"/>
  <c r="CU121" i="4"/>
  <c r="CT121" i="4"/>
  <c r="O121" i="4"/>
  <c r="DP120" i="4"/>
  <c r="CU120" i="4"/>
  <c r="CT120" i="4"/>
  <c r="O120" i="4"/>
  <c r="DP119" i="4"/>
  <c r="CU119" i="4"/>
  <c r="CT119" i="4"/>
  <c r="O119" i="4"/>
  <c r="DP118" i="4"/>
  <c r="CU118" i="4"/>
  <c r="CT118" i="4"/>
  <c r="O118" i="4"/>
  <c r="DP117" i="4"/>
  <c r="CU117" i="4"/>
  <c r="CT117" i="4"/>
  <c r="O117" i="4"/>
  <c r="DP116" i="4"/>
  <c r="CU116" i="4"/>
  <c r="CT116" i="4"/>
  <c r="O116" i="4"/>
  <c r="DP115" i="4"/>
  <c r="CU115" i="4"/>
  <c r="CT115" i="4"/>
  <c r="O115" i="4"/>
  <c r="DP114" i="4"/>
  <c r="CU114" i="4"/>
  <c r="CT114" i="4"/>
  <c r="O114" i="4"/>
  <c r="DP113" i="4"/>
  <c r="CU113" i="4"/>
  <c r="CT113" i="4"/>
  <c r="O113" i="4"/>
  <c r="DP112" i="4"/>
  <c r="CU112" i="4"/>
  <c r="CT112" i="4"/>
  <c r="O112" i="4"/>
  <c r="DP111" i="4"/>
  <c r="CU111" i="4"/>
  <c r="CT111" i="4"/>
  <c r="O111" i="4"/>
  <c r="DP110" i="4"/>
  <c r="CU110" i="4"/>
  <c r="CT110" i="4"/>
  <c r="O110" i="4"/>
  <c r="DP109" i="4"/>
  <c r="CU109" i="4"/>
  <c r="CT109" i="4"/>
  <c r="O109" i="4"/>
  <c r="DP108" i="4"/>
  <c r="CU108" i="4"/>
  <c r="CT108" i="4"/>
  <c r="O108" i="4"/>
  <c r="DP107" i="4"/>
  <c r="CU107" i="4"/>
  <c r="CT107" i="4"/>
  <c r="O107" i="4"/>
  <c r="DP106" i="4"/>
  <c r="CU106" i="4"/>
  <c r="CT106" i="4"/>
  <c r="O106" i="4"/>
  <c r="DP105" i="4"/>
  <c r="CU105" i="4"/>
  <c r="CT105" i="4"/>
  <c r="O105" i="4"/>
  <c r="DP104" i="4"/>
  <c r="CU104" i="4"/>
  <c r="CT104" i="4"/>
  <c r="O104" i="4"/>
  <c r="DP103" i="4"/>
  <c r="CU103" i="4"/>
  <c r="CT103" i="4"/>
  <c r="O103" i="4"/>
  <c r="DP102" i="4"/>
  <c r="CU102" i="4"/>
  <c r="CT102" i="4"/>
  <c r="O102" i="4"/>
  <c r="DP101" i="4"/>
  <c r="CU101" i="4"/>
  <c r="CT101" i="4"/>
  <c r="O101" i="4"/>
  <c r="DP100" i="4"/>
  <c r="CU100" i="4"/>
  <c r="CT100" i="4"/>
  <c r="O100" i="4"/>
  <c r="DP99" i="4"/>
  <c r="CU99" i="4"/>
  <c r="CT99" i="4"/>
  <c r="O99" i="4"/>
  <c r="DP98" i="4"/>
  <c r="CU98" i="4"/>
  <c r="CT98" i="4"/>
  <c r="O98" i="4"/>
  <c r="DP97" i="4"/>
  <c r="CU97" i="4"/>
  <c r="CT97" i="4"/>
  <c r="O97" i="4"/>
  <c r="DP96" i="4"/>
  <c r="CU96" i="4"/>
  <c r="CT96" i="4"/>
  <c r="O96" i="4"/>
  <c r="DP95" i="4"/>
  <c r="CU95" i="4"/>
  <c r="CT95" i="4"/>
  <c r="O95" i="4"/>
  <c r="DP94" i="4"/>
  <c r="CU94" i="4"/>
  <c r="CT94" i="4"/>
  <c r="O94" i="4"/>
  <c r="DP93" i="4"/>
  <c r="CU93" i="4"/>
  <c r="CT93" i="4"/>
  <c r="O93" i="4"/>
  <c r="DP92" i="4"/>
  <c r="CU92" i="4"/>
  <c r="CT92" i="4"/>
  <c r="O92" i="4"/>
  <c r="DP91" i="4"/>
  <c r="CU91" i="4"/>
  <c r="CT91" i="4"/>
  <c r="O91" i="4"/>
  <c r="DP90" i="4"/>
  <c r="CU90" i="4"/>
  <c r="CT90" i="4"/>
  <c r="O90" i="4"/>
  <c r="DP89" i="4"/>
  <c r="CU89" i="4"/>
  <c r="CT89" i="4"/>
  <c r="O89" i="4"/>
  <c r="DP88" i="4"/>
  <c r="CU88" i="4"/>
  <c r="CT88" i="4"/>
  <c r="O88" i="4"/>
  <c r="DP87" i="4"/>
  <c r="CU87" i="4"/>
  <c r="CT87" i="4"/>
  <c r="O87" i="4"/>
  <c r="DP86" i="4"/>
  <c r="CU86" i="4"/>
  <c r="CT86" i="4"/>
  <c r="O86" i="4"/>
  <c r="DP85" i="4"/>
  <c r="CU85" i="4"/>
  <c r="CT85" i="4"/>
  <c r="O85" i="4"/>
  <c r="DP84" i="4"/>
  <c r="CU84" i="4"/>
  <c r="CT84" i="4"/>
  <c r="O84" i="4"/>
  <c r="DP83" i="4"/>
  <c r="CU83" i="4"/>
  <c r="CT83" i="4"/>
  <c r="O83" i="4"/>
  <c r="DP82" i="4"/>
  <c r="CU82" i="4"/>
  <c r="CT82" i="4"/>
  <c r="O82" i="4"/>
  <c r="DP81" i="4"/>
  <c r="CU81" i="4"/>
  <c r="CT81" i="4"/>
  <c r="O81" i="4"/>
  <c r="DP80" i="4"/>
  <c r="CU80" i="4"/>
  <c r="CT80" i="4"/>
  <c r="O80" i="4"/>
  <c r="DP79" i="4"/>
  <c r="CU79" i="4"/>
  <c r="CT79" i="4"/>
  <c r="O79" i="4"/>
  <c r="DP78" i="4"/>
  <c r="CU78" i="4"/>
  <c r="CT78" i="4"/>
  <c r="O78" i="4"/>
  <c r="DP77" i="4"/>
  <c r="CU77" i="4"/>
  <c r="CT77" i="4"/>
  <c r="O77" i="4"/>
  <c r="DP76" i="4"/>
  <c r="CU76" i="4"/>
  <c r="CT76" i="4"/>
  <c r="O76" i="4"/>
  <c r="DP75" i="4"/>
  <c r="CU75" i="4"/>
  <c r="CT75" i="4"/>
  <c r="O75" i="4"/>
  <c r="DP74" i="4"/>
  <c r="CU74" i="4"/>
  <c r="CT74" i="4"/>
  <c r="O74" i="4"/>
  <c r="DP73" i="4"/>
  <c r="CU73" i="4"/>
  <c r="CT73" i="4"/>
  <c r="O73" i="4"/>
  <c r="DP72" i="4"/>
  <c r="CU72" i="4"/>
  <c r="CT72" i="4"/>
  <c r="O72" i="4"/>
  <c r="DP71" i="4"/>
  <c r="CU71" i="4"/>
  <c r="CT71" i="4"/>
  <c r="O71" i="4"/>
  <c r="DP70" i="4"/>
  <c r="CU70" i="4"/>
  <c r="CT70" i="4"/>
  <c r="O70" i="4"/>
  <c r="DP69" i="4"/>
  <c r="CU69" i="4"/>
  <c r="CT69" i="4"/>
  <c r="O69" i="4"/>
  <c r="DP68" i="4"/>
  <c r="CU68" i="4"/>
  <c r="CT68" i="4"/>
  <c r="O68" i="4"/>
  <c r="DP67" i="4"/>
  <c r="CU67" i="4"/>
  <c r="CT67" i="4"/>
  <c r="O67" i="4"/>
  <c r="DP66" i="4"/>
  <c r="CU66" i="4"/>
  <c r="CT66" i="4"/>
  <c r="O66" i="4"/>
  <c r="DP65" i="4"/>
  <c r="CU65" i="4"/>
  <c r="CT65" i="4"/>
  <c r="O65" i="4"/>
  <c r="DP64" i="4"/>
  <c r="CU64" i="4"/>
  <c r="CT64" i="4"/>
  <c r="O64" i="4"/>
  <c r="DP63" i="4"/>
  <c r="CU63" i="4"/>
  <c r="CT63" i="4"/>
  <c r="O63" i="4"/>
  <c r="DP62" i="4"/>
  <c r="CU62" i="4"/>
  <c r="CT62" i="4"/>
  <c r="O62" i="4"/>
  <c r="DP61" i="4"/>
  <c r="CU61" i="4"/>
  <c r="CT61" i="4"/>
  <c r="O61" i="4"/>
  <c r="DP60" i="4"/>
  <c r="CU60" i="4"/>
  <c r="CT60" i="4"/>
  <c r="O60" i="4"/>
  <c r="DP59" i="4"/>
  <c r="CU59" i="4"/>
  <c r="CT59" i="4"/>
  <c r="O59" i="4"/>
  <c r="DP58" i="4"/>
  <c r="CU58" i="4"/>
  <c r="CT58" i="4"/>
  <c r="O58" i="4"/>
  <c r="DP57" i="4"/>
  <c r="CU57" i="4"/>
  <c r="CT57" i="4"/>
  <c r="O57" i="4"/>
  <c r="DP56" i="4"/>
  <c r="CU56" i="4"/>
  <c r="CT56" i="4"/>
  <c r="O56" i="4"/>
  <c r="DP55" i="4"/>
  <c r="CU55" i="4"/>
  <c r="CT55" i="4"/>
  <c r="O55" i="4"/>
  <c r="DP54" i="4"/>
  <c r="CU54" i="4"/>
  <c r="CT54" i="4"/>
  <c r="O54" i="4"/>
  <c r="DP53" i="4"/>
  <c r="CU53" i="4"/>
  <c r="CT53" i="4"/>
  <c r="O53" i="4"/>
  <c r="DP52" i="4"/>
  <c r="CU52" i="4"/>
  <c r="CT52" i="4"/>
  <c r="O52" i="4"/>
  <c r="DP51" i="4"/>
  <c r="CU51" i="4"/>
  <c r="CT51" i="4"/>
  <c r="O51" i="4"/>
  <c r="DP50" i="4"/>
  <c r="CU50" i="4"/>
  <c r="CT50" i="4"/>
  <c r="O50" i="4"/>
  <c r="DP49" i="4"/>
  <c r="CU49" i="4"/>
  <c r="CT49" i="4"/>
  <c r="O49" i="4"/>
  <c r="DP48" i="4"/>
  <c r="CU48" i="4"/>
  <c r="CT48" i="4"/>
  <c r="O48" i="4"/>
  <c r="DP47" i="4"/>
  <c r="CU47" i="4"/>
  <c r="CT47" i="4"/>
  <c r="O47" i="4"/>
  <c r="DP46" i="4"/>
  <c r="CU46" i="4"/>
  <c r="CT46" i="4"/>
  <c r="O46" i="4"/>
  <c r="DP45" i="4"/>
  <c r="CU45" i="4"/>
  <c r="CT45" i="4"/>
  <c r="O45" i="4"/>
  <c r="DP44" i="4"/>
  <c r="CU44" i="4"/>
  <c r="CT44" i="4"/>
  <c r="O44" i="4"/>
  <c r="DP43" i="4"/>
  <c r="CU43" i="4"/>
  <c r="CT43" i="4"/>
  <c r="O43" i="4"/>
  <c r="DP42" i="4"/>
  <c r="CU42" i="4"/>
  <c r="CT42" i="4"/>
  <c r="O42" i="4"/>
  <c r="DP41" i="4"/>
  <c r="CU41" i="4"/>
  <c r="CT41" i="4"/>
  <c r="O41" i="4"/>
  <c r="DP40" i="4"/>
  <c r="CU40" i="4"/>
  <c r="CT40" i="4"/>
  <c r="O40" i="4"/>
  <c r="DP39" i="4"/>
  <c r="CU39" i="4"/>
  <c r="CT39" i="4"/>
  <c r="O39" i="4"/>
  <c r="DP38" i="4"/>
  <c r="CU38" i="4"/>
  <c r="CT38" i="4"/>
  <c r="O38" i="4"/>
  <c r="DP37" i="4"/>
  <c r="CU37" i="4"/>
  <c r="CT37" i="4"/>
  <c r="O37" i="4"/>
  <c r="DP36" i="4"/>
  <c r="CU36" i="4"/>
  <c r="CT36" i="4"/>
  <c r="O36" i="4"/>
  <c r="DP35" i="4"/>
  <c r="CU35" i="4"/>
  <c r="CT35" i="4"/>
  <c r="O35" i="4"/>
  <c r="DP34" i="4"/>
  <c r="CU34" i="4"/>
  <c r="CT34" i="4"/>
  <c r="O34" i="4"/>
  <c r="DP33" i="4"/>
  <c r="CU33" i="4"/>
  <c r="CT33" i="4"/>
  <c r="O33" i="4"/>
  <c r="DP32" i="4"/>
  <c r="CU32" i="4"/>
  <c r="CT32" i="4"/>
  <c r="O32" i="4"/>
  <c r="DP31" i="4"/>
  <c r="CU31" i="4"/>
  <c r="CT31" i="4"/>
  <c r="O31" i="4"/>
  <c r="DP30" i="4"/>
  <c r="CU30" i="4"/>
  <c r="CT30" i="4"/>
  <c r="O30" i="4"/>
  <c r="DP29" i="4"/>
  <c r="CU29" i="4"/>
  <c r="CT29" i="4"/>
  <c r="O29" i="4"/>
  <c r="DP28" i="4"/>
  <c r="CU28" i="4"/>
  <c r="CT28" i="4"/>
  <c r="O28" i="4"/>
  <c r="DP27" i="4"/>
  <c r="CU27" i="4"/>
  <c r="CT27" i="4"/>
  <c r="O27" i="4"/>
  <c r="DP26" i="4"/>
  <c r="CU26" i="4"/>
  <c r="CT26" i="4"/>
  <c r="O26" i="4"/>
  <c r="DP25" i="4"/>
  <c r="CU25" i="4"/>
  <c r="CT25" i="4"/>
  <c r="O25" i="4"/>
  <c r="DP24" i="4"/>
  <c r="CU24" i="4"/>
  <c r="CT24" i="4"/>
  <c r="O24" i="4"/>
  <c r="DP23" i="4"/>
  <c r="CU23" i="4"/>
  <c r="CT23" i="4"/>
  <c r="O23" i="4"/>
  <c r="DP22" i="4"/>
  <c r="CU22" i="4"/>
  <c r="CT22" i="4"/>
  <c r="O22" i="4"/>
  <c r="DP21" i="4"/>
  <c r="CU21" i="4"/>
  <c r="CT21" i="4"/>
  <c r="O21" i="4"/>
  <c r="DP20" i="4"/>
  <c r="CU20" i="4"/>
  <c r="CT20" i="4"/>
  <c r="O20" i="4"/>
  <c r="DP19" i="4"/>
  <c r="CU19" i="4"/>
  <c r="CT19" i="4"/>
  <c r="O19" i="4"/>
  <c r="DP18" i="4"/>
  <c r="CU18" i="4"/>
  <c r="CT18" i="4"/>
  <c r="O18" i="4"/>
  <c r="DP17" i="4"/>
  <c r="CU17" i="4"/>
  <c r="CT17" i="4"/>
  <c r="O17" i="4"/>
  <c r="DP16" i="4"/>
  <c r="CU16" i="4"/>
  <c r="CT16" i="4"/>
  <c r="O16" i="4"/>
  <c r="DP15" i="4"/>
  <c r="CU15" i="4"/>
  <c r="CT15" i="4"/>
  <c r="O15" i="4"/>
  <c r="DP14" i="4"/>
  <c r="CU14" i="4"/>
  <c r="CT14" i="4"/>
  <c r="O14" i="4"/>
  <c r="DP13" i="4"/>
  <c r="CU13" i="4"/>
  <c r="CT13" i="4"/>
  <c r="O13" i="4"/>
  <c r="DP12" i="4"/>
  <c r="CU12" i="4"/>
  <c r="CT12" i="4"/>
  <c r="O12" i="4"/>
  <c r="DP11" i="4"/>
  <c r="CU11" i="4"/>
  <c r="CT11" i="4"/>
  <c r="O11" i="4"/>
  <c r="DP10" i="4"/>
  <c r="CU10" i="4"/>
  <c r="CT10" i="4"/>
  <c r="O10" i="4"/>
  <c r="DP9" i="4"/>
  <c r="CU9" i="4"/>
  <c r="CT9" i="4"/>
  <c r="O9" i="4"/>
  <c r="DP8" i="4"/>
  <c r="CU8" i="4"/>
  <c r="CT8" i="4"/>
  <c r="O8" i="4"/>
  <c r="DP7" i="4"/>
  <c r="CU7" i="4"/>
  <c r="CT7" i="4"/>
  <c r="O7" i="4"/>
  <c r="DP6" i="4"/>
  <c r="CU6" i="4"/>
  <c r="CT6" i="4"/>
  <c r="O6" i="4"/>
  <c r="DA6" i="4"/>
  <c r="DX5" i="4"/>
  <c r="DP5" i="4"/>
  <c r="CU5" i="4"/>
  <c r="CT5" i="4"/>
  <c r="O5" i="4"/>
  <c r="DA12" i="4"/>
  <c r="DX4" i="4"/>
  <c r="DP4" i="4"/>
  <c r="CU4" i="4"/>
  <c r="CT4" i="4"/>
  <c r="O4" i="4"/>
  <c r="DA13" i="4"/>
  <c r="DX3" i="4"/>
  <c r="DP3" i="4"/>
  <c r="CU3" i="4"/>
  <c r="CT3" i="4"/>
  <c r="O3" i="4"/>
  <c r="DA7" i="4"/>
  <c r="DX2" i="4"/>
  <c r="DP2" i="4"/>
  <c r="CU2" i="4"/>
  <c r="CT2" i="4"/>
  <c r="O2" i="4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E7" i="8"/>
  <c r="CA7" i="4"/>
  <c r="CA2" i="4"/>
  <c r="CA3" i="4"/>
  <c r="CA4" i="4"/>
  <c r="CA5" i="4"/>
  <c r="CA6" i="4"/>
  <c r="CA8" i="4"/>
  <c r="CA9" i="4"/>
  <c r="CA10" i="4"/>
  <c r="CA11" i="4"/>
  <c r="CA12" i="4"/>
  <c r="CA13" i="4"/>
  <c r="CA14" i="4"/>
  <c r="CA15" i="4"/>
  <c r="CA16" i="4"/>
  <c r="CA17" i="4"/>
  <c r="CA18" i="4"/>
  <c r="CA19" i="4"/>
  <c r="CA20" i="4"/>
  <c r="CA21" i="4"/>
  <c r="CA22" i="4"/>
  <c r="CA23" i="4"/>
  <c r="CA24" i="4"/>
  <c r="CA25" i="4"/>
  <c r="CA26" i="4"/>
  <c r="CA27" i="4"/>
  <c r="CA28" i="4"/>
  <c r="CA29" i="4"/>
  <c r="CA30" i="4"/>
  <c r="CA31" i="4"/>
  <c r="CA32" i="4"/>
  <c r="CA33" i="4"/>
  <c r="CA34" i="4"/>
  <c r="CA35" i="4"/>
  <c r="CA36" i="4"/>
  <c r="CA37" i="4"/>
  <c r="CA38" i="4"/>
  <c r="CA39" i="4"/>
  <c r="CA40" i="4"/>
  <c r="CA41" i="4"/>
  <c r="CA42" i="4"/>
  <c r="CA43" i="4"/>
  <c r="CA44" i="4"/>
  <c r="CA45" i="4"/>
  <c r="CA46" i="4"/>
  <c r="CA47" i="4"/>
  <c r="CA48" i="4"/>
  <c r="CA49" i="4"/>
  <c r="CA50" i="4"/>
  <c r="CA51" i="4"/>
  <c r="CA52" i="4"/>
  <c r="CA53" i="4"/>
  <c r="CA54" i="4"/>
  <c r="CA55" i="4"/>
  <c r="CA56" i="4"/>
  <c r="CA57" i="4"/>
  <c r="CA58" i="4"/>
  <c r="CA59" i="4"/>
  <c r="CA60" i="4"/>
  <c r="CA61" i="4"/>
  <c r="CA62" i="4"/>
  <c r="CA63" i="4"/>
  <c r="CA64" i="4"/>
  <c r="CA65" i="4"/>
  <c r="CA66" i="4"/>
  <c r="CA67" i="4"/>
  <c r="CA68" i="4"/>
  <c r="CA69" i="4"/>
  <c r="CA70" i="4"/>
  <c r="CA71" i="4"/>
  <c r="CA72" i="4"/>
  <c r="CA73" i="4"/>
  <c r="CA74" i="4"/>
  <c r="CA75" i="4"/>
  <c r="CA76" i="4"/>
  <c r="CA77" i="4"/>
  <c r="CA78" i="4"/>
  <c r="CA79" i="4"/>
  <c r="CA80" i="4"/>
  <c r="CA81" i="4"/>
  <c r="CA82" i="4"/>
  <c r="CA83" i="4"/>
  <c r="CA84" i="4"/>
  <c r="CA85" i="4"/>
  <c r="CA86" i="4"/>
  <c r="CA87" i="4"/>
  <c r="CA88" i="4"/>
  <c r="CA89" i="4"/>
  <c r="CA90" i="4"/>
  <c r="CA91" i="4"/>
  <c r="CA92" i="4"/>
  <c r="CA93" i="4"/>
  <c r="CA94" i="4"/>
  <c r="CA95" i="4"/>
  <c r="CA96" i="4"/>
  <c r="CA97" i="4"/>
  <c r="CA98" i="4"/>
  <c r="CA99" i="4"/>
  <c r="CA100" i="4"/>
  <c r="CA101" i="4"/>
  <c r="CA102" i="4"/>
  <c r="CA103" i="4"/>
  <c r="CA104" i="4"/>
  <c r="CA105" i="4"/>
  <c r="CA106" i="4"/>
  <c r="CA107" i="4"/>
  <c r="CA108" i="4"/>
  <c r="CA109" i="4"/>
  <c r="CA110" i="4"/>
  <c r="CA111" i="4"/>
  <c r="CA112" i="4"/>
  <c r="CA113" i="4"/>
  <c r="CA114" i="4"/>
  <c r="CA115" i="4"/>
  <c r="CA116" i="4"/>
  <c r="CA117" i="4"/>
  <c r="CA118" i="4"/>
  <c r="CA119" i="4"/>
  <c r="CA120" i="4"/>
  <c r="CA121" i="4"/>
  <c r="CA122" i="4"/>
  <c r="CA123" i="4"/>
  <c r="CA124" i="4"/>
  <c r="CA125" i="4"/>
  <c r="CA126" i="4"/>
  <c r="CA127" i="4"/>
  <c r="CA128" i="4"/>
  <c r="CA129" i="4"/>
  <c r="CA130" i="4"/>
  <c r="CA131" i="4"/>
  <c r="CA132" i="4"/>
  <c r="CA133" i="4"/>
  <c r="CA134" i="4"/>
  <c r="CA135" i="4"/>
  <c r="CA136" i="4"/>
  <c r="CA137" i="4"/>
  <c r="CA138" i="4"/>
  <c r="CA139" i="4"/>
  <c r="CA140" i="4"/>
  <c r="CA141" i="4"/>
  <c r="CA142" i="4"/>
  <c r="CA143" i="4"/>
  <c r="CA144" i="4"/>
  <c r="CA145" i="4"/>
  <c r="CA146" i="4"/>
  <c r="CA147" i="4"/>
  <c r="CA148" i="4"/>
  <c r="CA149" i="4"/>
  <c r="CA150" i="4"/>
  <c r="CA151" i="4"/>
  <c r="CA152" i="4"/>
  <c r="CA153" i="4"/>
  <c r="CA154" i="4"/>
  <c r="CA155" i="4"/>
  <c r="CA156" i="4"/>
  <c r="CA157" i="4"/>
  <c r="CA158" i="4"/>
  <c r="CA159" i="4"/>
  <c r="CA160" i="4"/>
  <c r="CA161" i="4"/>
  <c r="CA162" i="4"/>
  <c r="CA163" i="4"/>
  <c r="CA164" i="4"/>
  <c r="CA165" i="4"/>
  <c r="CA166" i="4"/>
  <c r="CA167" i="4"/>
  <c r="CA168" i="4"/>
  <c r="CA169" i="4"/>
  <c r="CA170" i="4"/>
  <c r="CA171" i="4"/>
  <c r="CA172" i="4"/>
  <c r="CA173" i="4"/>
  <c r="CA174" i="4"/>
  <c r="CA175" i="4"/>
  <c r="CA176" i="4"/>
  <c r="CA177" i="4"/>
  <c r="CA178" i="4"/>
  <c r="CA179" i="4"/>
  <c r="CA180" i="4"/>
  <c r="CA181" i="4"/>
  <c r="CA182" i="4"/>
  <c r="CA183" i="4"/>
  <c r="CA184" i="4"/>
  <c r="CA185" i="4"/>
  <c r="CA186" i="4"/>
  <c r="CA187" i="4"/>
  <c r="CA188" i="4"/>
  <c r="CA189" i="4"/>
  <c r="CA190" i="4"/>
  <c r="CA191" i="4"/>
  <c r="CA192" i="4"/>
  <c r="CA193" i="4"/>
  <c r="CA194" i="4"/>
  <c r="CA195" i="4"/>
  <c r="CA196" i="4"/>
  <c r="CA197" i="4"/>
  <c r="CA198" i="4"/>
  <c r="CA199" i="4"/>
  <c r="CA200" i="4"/>
  <c r="CA201" i="4"/>
  <c r="CL3" i="4"/>
  <c r="F2" i="8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CL2" i="4"/>
  <c r="CB2" i="4"/>
  <c r="CB3" i="4"/>
  <c r="CB4" i="4"/>
  <c r="CB5" i="4"/>
  <c r="CB6" i="4"/>
  <c r="CB7" i="4"/>
  <c r="CB8" i="4"/>
  <c r="CB9" i="4"/>
  <c r="CB10" i="4"/>
  <c r="CB11" i="4"/>
  <c r="CB12" i="4"/>
  <c r="CB13" i="4"/>
  <c r="CB14" i="4"/>
  <c r="CB15" i="4"/>
  <c r="CB16" i="4"/>
  <c r="CB17" i="4"/>
  <c r="CB18" i="4"/>
  <c r="CB19" i="4"/>
  <c r="CB20" i="4"/>
  <c r="CB21" i="4"/>
  <c r="CB22" i="4"/>
  <c r="CB23" i="4"/>
  <c r="CB24" i="4"/>
  <c r="CB25" i="4"/>
  <c r="CB26" i="4"/>
  <c r="CB27" i="4"/>
  <c r="CB28" i="4"/>
  <c r="CB29" i="4"/>
  <c r="CB30" i="4"/>
  <c r="CB31" i="4"/>
  <c r="CB32" i="4"/>
  <c r="CB33" i="4"/>
  <c r="CB34" i="4"/>
  <c r="CB35" i="4"/>
  <c r="CB36" i="4"/>
  <c r="CB37" i="4"/>
  <c r="CB38" i="4"/>
  <c r="CB39" i="4"/>
  <c r="CB40" i="4"/>
  <c r="CB41" i="4"/>
  <c r="CB42" i="4"/>
  <c r="CB43" i="4"/>
  <c r="CB44" i="4"/>
  <c r="CB45" i="4"/>
  <c r="CB46" i="4"/>
  <c r="CB47" i="4"/>
  <c r="CB48" i="4"/>
  <c r="CB49" i="4"/>
  <c r="CB50" i="4"/>
  <c r="CB51" i="4"/>
  <c r="CB52" i="4"/>
  <c r="CB53" i="4"/>
  <c r="CB54" i="4"/>
  <c r="CB55" i="4"/>
  <c r="CB56" i="4"/>
  <c r="CB57" i="4"/>
  <c r="CB58" i="4"/>
  <c r="CB59" i="4"/>
  <c r="CB60" i="4"/>
  <c r="CB61" i="4"/>
  <c r="CB62" i="4"/>
  <c r="CB63" i="4"/>
  <c r="CB64" i="4"/>
  <c r="CB65" i="4"/>
  <c r="CB66" i="4"/>
  <c r="CB67" i="4"/>
  <c r="CB68" i="4"/>
  <c r="CB69" i="4"/>
  <c r="CB70" i="4"/>
  <c r="CB71" i="4"/>
  <c r="CB72" i="4"/>
  <c r="CB73" i="4"/>
  <c r="CB74" i="4"/>
  <c r="CB75" i="4"/>
  <c r="CB76" i="4"/>
  <c r="CB77" i="4"/>
  <c r="CB78" i="4"/>
  <c r="CB79" i="4"/>
  <c r="CB80" i="4"/>
  <c r="CB81" i="4"/>
  <c r="CB82" i="4"/>
  <c r="CB83" i="4"/>
  <c r="CB84" i="4"/>
  <c r="CB85" i="4"/>
  <c r="CB86" i="4"/>
  <c r="CB87" i="4"/>
  <c r="CB88" i="4"/>
  <c r="CB89" i="4"/>
  <c r="CB90" i="4"/>
  <c r="CB91" i="4"/>
  <c r="CB92" i="4"/>
  <c r="CB93" i="4"/>
  <c r="CB94" i="4"/>
  <c r="CB95" i="4"/>
  <c r="CB96" i="4"/>
  <c r="CB97" i="4"/>
  <c r="CB98" i="4"/>
  <c r="CB99" i="4"/>
  <c r="CB100" i="4"/>
  <c r="CB101" i="4"/>
  <c r="CB102" i="4"/>
  <c r="CB103" i="4"/>
  <c r="CB104" i="4"/>
  <c r="CB105" i="4"/>
  <c r="CB106" i="4"/>
  <c r="CB107" i="4"/>
  <c r="CB108" i="4"/>
  <c r="CB109" i="4"/>
  <c r="CB110" i="4"/>
  <c r="CB111" i="4"/>
  <c r="CB112" i="4"/>
  <c r="CB113" i="4"/>
  <c r="CB114" i="4"/>
  <c r="CB115" i="4"/>
  <c r="CB116" i="4"/>
  <c r="CB117" i="4"/>
  <c r="CB118" i="4"/>
  <c r="CB119" i="4"/>
  <c r="CB120" i="4"/>
  <c r="CB121" i="4"/>
  <c r="CB122" i="4"/>
  <c r="CB123" i="4"/>
  <c r="CB124" i="4"/>
  <c r="CB125" i="4"/>
  <c r="CB126" i="4"/>
  <c r="CB127" i="4"/>
  <c r="CB128" i="4"/>
  <c r="CB129" i="4"/>
  <c r="CB130" i="4"/>
  <c r="CB131" i="4"/>
  <c r="CB132" i="4"/>
  <c r="CB133" i="4"/>
  <c r="CB134" i="4"/>
  <c r="CB135" i="4"/>
  <c r="CB136" i="4"/>
  <c r="CB137" i="4"/>
  <c r="CB138" i="4"/>
  <c r="CB139" i="4"/>
  <c r="CB140" i="4"/>
  <c r="CB141" i="4"/>
  <c r="CB142" i="4"/>
  <c r="CB143" i="4"/>
  <c r="CB144" i="4"/>
  <c r="CB145" i="4"/>
  <c r="CB146" i="4"/>
  <c r="CB147" i="4"/>
  <c r="CB148" i="4"/>
  <c r="CB149" i="4"/>
  <c r="CB150" i="4"/>
  <c r="CB151" i="4"/>
  <c r="CB152" i="4"/>
  <c r="CB153" i="4"/>
  <c r="CB154" i="4"/>
  <c r="CB155" i="4"/>
  <c r="CB156" i="4"/>
  <c r="CB157" i="4"/>
  <c r="CB158" i="4"/>
  <c r="CB159" i="4"/>
  <c r="CB160" i="4"/>
  <c r="CB161" i="4"/>
  <c r="CB162" i="4"/>
  <c r="CB163" i="4"/>
  <c r="CB164" i="4"/>
  <c r="CB165" i="4"/>
  <c r="CB166" i="4"/>
  <c r="CB167" i="4"/>
  <c r="CB168" i="4"/>
  <c r="CB169" i="4"/>
  <c r="CB170" i="4"/>
  <c r="CB171" i="4"/>
  <c r="CB172" i="4"/>
  <c r="CB173" i="4"/>
  <c r="CB174" i="4"/>
  <c r="CB175" i="4"/>
  <c r="CB176" i="4"/>
  <c r="CB177" i="4"/>
  <c r="CB178" i="4"/>
  <c r="CB179" i="4"/>
  <c r="CB180" i="4"/>
  <c r="CB181" i="4"/>
  <c r="CB182" i="4"/>
  <c r="CB183" i="4"/>
  <c r="CB184" i="4"/>
  <c r="CB185" i="4"/>
  <c r="CB186" i="4"/>
  <c r="CB187" i="4"/>
  <c r="CB188" i="4"/>
  <c r="CB189" i="4"/>
  <c r="CB190" i="4"/>
  <c r="CB191" i="4"/>
  <c r="CB192" i="4"/>
  <c r="CB193" i="4"/>
  <c r="CB194" i="4"/>
  <c r="CB195" i="4"/>
  <c r="CB196" i="4"/>
  <c r="CB197" i="4"/>
  <c r="CB198" i="4"/>
  <c r="CB199" i="4"/>
  <c r="CB200" i="4"/>
  <c r="CB201" i="4"/>
  <c r="CC2" i="4"/>
  <c r="CC3" i="4"/>
  <c r="CC4" i="4"/>
  <c r="CC5" i="4"/>
  <c r="CC6" i="4"/>
  <c r="CC7" i="4"/>
  <c r="CC8" i="4"/>
  <c r="CC9" i="4"/>
  <c r="CC10" i="4"/>
  <c r="CC11" i="4"/>
  <c r="CC12" i="4"/>
  <c r="CC13" i="4"/>
  <c r="CC14" i="4"/>
  <c r="CC15" i="4"/>
  <c r="CC16" i="4"/>
  <c r="CC17" i="4"/>
  <c r="CC18" i="4"/>
  <c r="CC19" i="4"/>
  <c r="CC20" i="4"/>
  <c r="CC21" i="4"/>
  <c r="CC22" i="4"/>
  <c r="CC23" i="4"/>
  <c r="CC24" i="4"/>
  <c r="CC25" i="4"/>
  <c r="CC26" i="4"/>
  <c r="CC27" i="4"/>
  <c r="CC28" i="4"/>
  <c r="CC29" i="4"/>
  <c r="CC30" i="4"/>
  <c r="CC31" i="4"/>
  <c r="CC32" i="4"/>
  <c r="CC33" i="4"/>
  <c r="CC34" i="4"/>
  <c r="CC35" i="4"/>
  <c r="CC36" i="4"/>
  <c r="CC37" i="4"/>
  <c r="CC38" i="4"/>
  <c r="CC39" i="4"/>
  <c r="CC40" i="4"/>
  <c r="CC41" i="4"/>
  <c r="CC42" i="4"/>
  <c r="CC43" i="4"/>
  <c r="CC44" i="4"/>
  <c r="CC45" i="4"/>
  <c r="CC46" i="4"/>
  <c r="CC47" i="4"/>
  <c r="CC48" i="4"/>
  <c r="CC49" i="4"/>
  <c r="CC50" i="4"/>
  <c r="CC51" i="4"/>
  <c r="CC52" i="4"/>
  <c r="CC53" i="4"/>
  <c r="CC54" i="4"/>
  <c r="CC55" i="4"/>
  <c r="CC56" i="4"/>
  <c r="CC57" i="4"/>
  <c r="CC58" i="4"/>
  <c r="CC59" i="4"/>
  <c r="CC60" i="4"/>
  <c r="CC61" i="4"/>
  <c r="CC62" i="4"/>
  <c r="CC63" i="4"/>
  <c r="CC64" i="4"/>
  <c r="CC65" i="4"/>
  <c r="CC66" i="4"/>
  <c r="CC67" i="4"/>
  <c r="CC68" i="4"/>
  <c r="CC69" i="4"/>
  <c r="CC70" i="4"/>
  <c r="CC71" i="4"/>
  <c r="CC72" i="4"/>
  <c r="CC73" i="4"/>
  <c r="CC74" i="4"/>
  <c r="CC75" i="4"/>
  <c r="CC76" i="4"/>
  <c r="CC77" i="4"/>
  <c r="CC78" i="4"/>
  <c r="CC79" i="4"/>
  <c r="CC80" i="4"/>
  <c r="CC81" i="4"/>
  <c r="CC82" i="4"/>
  <c r="CC83" i="4"/>
  <c r="CC84" i="4"/>
  <c r="CC85" i="4"/>
  <c r="CC86" i="4"/>
  <c r="CC87" i="4"/>
  <c r="CC88" i="4"/>
  <c r="CC89" i="4"/>
  <c r="CC90" i="4"/>
  <c r="CC91" i="4"/>
  <c r="CC92" i="4"/>
  <c r="CC93" i="4"/>
  <c r="CC94" i="4"/>
  <c r="CC95" i="4"/>
  <c r="CC96" i="4"/>
  <c r="CC97" i="4"/>
  <c r="CC98" i="4"/>
  <c r="CC99" i="4"/>
  <c r="CC100" i="4"/>
  <c r="CC101" i="4"/>
  <c r="CC102" i="4"/>
  <c r="CC103" i="4"/>
  <c r="CC104" i="4"/>
  <c r="CC105" i="4"/>
  <c r="CC106" i="4"/>
  <c r="CC107" i="4"/>
  <c r="CC108" i="4"/>
  <c r="CC109" i="4"/>
  <c r="CC110" i="4"/>
  <c r="CC111" i="4"/>
  <c r="CC112" i="4"/>
  <c r="CC113" i="4"/>
  <c r="CC114" i="4"/>
  <c r="CC115" i="4"/>
  <c r="CC116" i="4"/>
  <c r="CC117" i="4"/>
  <c r="CC118" i="4"/>
  <c r="CC119" i="4"/>
  <c r="CC120" i="4"/>
  <c r="CC121" i="4"/>
  <c r="CC122" i="4"/>
  <c r="CC123" i="4"/>
  <c r="CC124" i="4"/>
  <c r="CC125" i="4"/>
  <c r="CC126" i="4"/>
  <c r="CC127" i="4"/>
  <c r="CC128" i="4"/>
  <c r="CC129" i="4"/>
  <c r="CC130" i="4"/>
  <c r="CC131" i="4"/>
  <c r="CC132" i="4"/>
  <c r="CC133" i="4"/>
  <c r="CC134" i="4"/>
  <c r="CC135" i="4"/>
  <c r="CC136" i="4"/>
  <c r="CC137" i="4"/>
  <c r="CC138" i="4"/>
  <c r="CC139" i="4"/>
  <c r="CC140" i="4"/>
  <c r="CC141" i="4"/>
  <c r="CC142" i="4"/>
  <c r="CC143" i="4"/>
  <c r="CC144" i="4"/>
  <c r="CC145" i="4"/>
  <c r="CC146" i="4"/>
  <c r="CC147" i="4"/>
  <c r="CC148" i="4"/>
  <c r="CC149" i="4"/>
  <c r="CC150" i="4"/>
  <c r="CC151" i="4"/>
  <c r="CC152" i="4"/>
  <c r="CC153" i="4"/>
  <c r="CC154" i="4"/>
  <c r="CC155" i="4"/>
  <c r="CC156" i="4"/>
  <c r="CC157" i="4"/>
  <c r="CC158" i="4"/>
  <c r="CC159" i="4"/>
  <c r="CC160" i="4"/>
  <c r="CC161" i="4"/>
  <c r="CC162" i="4"/>
  <c r="CC163" i="4"/>
  <c r="CC164" i="4"/>
  <c r="CC165" i="4"/>
  <c r="CC166" i="4"/>
  <c r="CC167" i="4"/>
  <c r="CC168" i="4"/>
  <c r="CC169" i="4"/>
  <c r="CC170" i="4"/>
  <c r="CC171" i="4"/>
  <c r="CC172" i="4"/>
  <c r="CC173" i="4"/>
  <c r="CC174" i="4"/>
  <c r="CC175" i="4"/>
  <c r="CC176" i="4"/>
  <c r="CC177" i="4"/>
  <c r="CC178" i="4"/>
  <c r="CC179" i="4"/>
  <c r="CC180" i="4"/>
  <c r="CC181" i="4"/>
  <c r="CC182" i="4"/>
  <c r="CC183" i="4"/>
  <c r="CC184" i="4"/>
  <c r="CC185" i="4"/>
  <c r="CC186" i="4"/>
  <c r="CC187" i="4"/>
  <c r="CC188" i="4"/>
  <c r="CC189" i="4"/>
  <c r="CC190" i="4"/>
  <c r="CC191" i="4"/>
  <c r="CC192" i="4"/>
  <c r="CC193" i="4"/>
  <c r="CC194" i="4"/>
  <c r="CC195" i="4"/>
  <c r="CC196" i="4"/>
  <c r="CC197" i="4"/>
  <c r="CC198" i="4"/>
  <c r="CC199" i="4"/>
  <c r="CC200" i="4"/>
  <c r="CC201" i="4"/>
  <c r="CL4" i="4"/>
  <c r="CL5" i="4"/>
  <c r="CD2" i="4"/>
  <c r="CD3" i="4"/>
  <c r="CD4" i="4"/>
  <c r="CD5" i="4"/>
  <c r="CD6" i="4"/>
  <c r="CD7" i="4"/>
  <c r="CD8" i="4"/>
  <c r="CD9" i="4"/>
  <c r="CD10" i="4"/>
  <c r="CD11" i="4"/>
  <c r="CD12" i="4"/>
  <c r="CD13" i="4"/>
  <c r="CD14" i="4"/>
  <c r="CD15" i="4"/>
  <c r="CD16" i="4"/>
  <c r="CD17" i="4"/>
  <c r="CD18" i="4"/>
  <c r="CD19" i="4"/>
  <c r="CD20" i="4"/>
  <c r="CD21" i="4"/>
  <c r="CD22" i="4"/>
  <c r="CD23" i="4"/>
  <c r="CD24" i="4"/>
  <c r="CD25" i="4"/>
  <c r="CD26" i="4"/>
  <c r="CD27" i="4"/>
  <c r="CD28" i="4"/>
  <c r="CD29" i="4"/>
  <c r="CD30" i="4"/>
  <c r="CD31" i="4"/>
  <c r="CD32" i="4"/>
  <c r="CD33" i="4"/>
  <c r="CD34" i="4"/>
  <c r="CD35" i="4"/>
  <c r="CD36" i="4"/>
  <c r="CD37" i="4"/>
  <c r="CD38" i="4"/>
  <c r="CD39" i="4"/>
  <c r="CD40" i="4"/>
  <c r="CD41" i="4"/>
  <c r="CD42" i="4"/>
  <c r="CD43" i="4"/>
  <c r="CD44" i="4"/>
  <c r="CD45" i="4"/>
  <c r="CD46" i="4"/>
  <c r="CD47" i="4"/>
  <c r="CD48" i="4"/>
  <c r="CD49" i="4"/>
  <c r="CD50" i="4"/>
  <c r="CD51" i="4"/>
  <c r="CD52" i="4"/>
  <c r="CD53" i="4"/>
  <c r="CD54" i="4"/>
  <c r="CD55" i="4"/>
  <c r="CD56" i="4"/>
  <c r="CD57" i="4"/>
  <c r="CD58" i="4"/>
  <c r="CD59" i="4"/>
  <c r="CD60" i="4"/>
  <c r="CD61" i="4"/>
  <c r="CD62" i="4"/>
  <c r="CD63" i="4"/>
  <c r="CD64" i="4"/>
  <c r="CD65" i="4"/>
  <c r="CD66" i="4"/>
  <c r="CD67" i="4"/>
  <c r="CD68" i="4"/>
  <c r="CD69" i="4"/>
  <c r="CD70" i="4"/>
  <c r="CD71" i="4"/>
  <c r="CD72" i="4"/>
  <c r="CD73" i="4"/>
  <c r="CD74" i="4"/>
  <c r="CD75" i="4"/>
  <c r="CD76" i="4"/>
  <c r="CD77" i="4"/>
  <c r="CD78" i="4"/>
  <c r="CD79" i="4"/>
  <c r="CD80" i="4"/>
  <c r="CD81" i="4"/>
  <c r="CD82" i="4"/>
  <c r="CD83" i="4"/>
  <c r="CD84" i="4"/>
  <c r="CD85" i="4"/>
  <c r="CD86" i="4"/>
  <c r="CD87" i="4"/>
  <c r="CD88" i="4"/>
  <c r="CD89" i="4"/>
  <c r="CD90" i="4"/>
  <c r="CD91" i="4"/>
  <c r="CD92" i="4"/>
  <c r="CD93" i="4"/>
  <c r="CD94" i="4"/>
  <c r="CD95" i="4"/>
  <c r="CD96" i="4"/>
  <c r="CD97" i="4"/>
  <c r="CD98" i="4"/>
  <c r="CD99" i="4"/>
  <c r="CD100" i="4"/>
  <c r="CD101" i="4"/>
  <c r="CD102" i="4"/>
  <c r="CD103" i="4"/>
  <c r="CD104" i="4"/>
  <c r="CD105" i="4"/>
  <c r="CD106" i="4"/>
  <c r="CD107" i="4"/>
  <c r="CD108" i="4"/>
  <c r="CD109" i="4"/>
  <c r="CD110" i="4"/>
  <c r="CD111" i="4"/>
  <c r="CD112" i="4"/>
  <c r="CD113" i="4"/>
  <c r="CD114" i="4"/>
  <c r="CD115" i="4"/>
  <c r="CD116" i="4"/>
  <c r="CD117" i="4"/>
  <c r="CD118" i="4"/>
  <c r="CD119" i="4"/>
  <c r="CD120" i="4"/>
  <c r="CD121" i="4"/>
  <c r="CD122" i="4"/>
  <c r="CD123" i="4"/>
  <c r="CD124" i="4"/>
  <c r="CD125" i="4"/>
  <c r="CD126" i="4"/>
  <c r="CD127" i="4"/>
  <c r="CD128" i="4"/>
  <c r="CD129" i="4"/>
  <c r="CD130" i="4"/>
  <c r="CD131" i="4"/>
  <c r="CD132" i="4"/>
  <c r="CD133" i="4"/>
  <c r="CD134" i="4"/>
  <c r="CD135" i="4"/>
  <c r="CD136" i="4"/>
  <c r="CD137" i="4"/>
  <c r="CD138" i="4"/>
  <c r="CD139" i="4"/>
  <c r="CD140" i="4"/>
  <c r="CD141" i="4"/>
  <c r="CD142" i="4"/>
  <c r="CD143" i="4"/>
  <c r="CD144" i="4"/>
  <c r="CD145" i="4"/>
  <c r="CD146" i="4"/>
  <c r="CD147" i="4"/>
  <c r="CD148" i="4"/>
  <c r="CD149" i="4"/>
  <c r="CD150" i="4"/>
  <c r="CD151" i="4"/>
  <c r="CD152" i="4"/>
  <c r="CD153" i="4"/>
  <c r="CD154" i="4"/>
  <c r="CD155" i="4"/>
  <c r="CD156" i="4"/>
  <c r="CD157" i="4"/>
  <c r="CD158" i="4"/>
  <c r="CD159" i="4"/>
  <c r="CD160" i="4"/>
  <c r="CD161" i="4"/>
  <c r="CD162" i="4"/>
  <c r="CD163" i="4"/>
  <c r="CD164" i="4"/>
  <c r="CD165" i="4"/>
  <c r="CD166" i="4"/>
  <c r="CD167" i="4"/>
  <c r="CD168" i="4"/>
  <c r="CD169" i="4"/>
  <c r="CD170" i="4"/>
  <c r="CD171" i="4"/>
  <c r="CD172" i="4"/>
  <c r="CD173" i="4"/>
  <c r="CD174" i="4"/>
  <c r="CD175" i="4"/>
  <c r="CD176" i="4"/>
  <c r="CD177" i="4"/>
  <c r="CD178" i="4"/>
  <c r="CD179" i="4"/>
  <c r="CD180" i="4"/>
  <c r="CD181" i="4"/>
  <c r="CD182" i="4"/>
  <c r="CD183" i="4"/>
  <c r="CD184" i="4"/>
  <c r="CD185" i="4"/>
  <c r="CD186" i="4"/>
  <c r="CD187" i="4"/>
  <c r="CD188" i="4"/>
  <c r="CD189" i="4"/>
  <c r="CD190" i="4"/>
  <c r="CD191" i="4"/>
  <c r="CD192" i="4"/>
  <c r="CD193" i="4"/>
  <c r="CD194" i="4"/>
  <c r="CD195" i="4"/>
  <c r="CD196" i="4"/>
  <c r="CD197" i="4"/>
  <c r="CD198" i="4"/>
  <c r="CD199" i="4"/>
  <c r="CD200" i="4"/>
  <c r="CD201" i="4"/>
  <c r="CL6" i="4"/>
  <c r="CL8" i="4"/>
  <c r="CL7" i="4"/>
  <c r="CF2" i="4"/>
  <c r="CF3" i="4"/>
  <c r="CF4" i="4"/>
  <c r="CF5" i="4"/>
  <c r="CF6" i="4"/>
  <c r="CF7" i="4"/>
  <c r="CF8" i="4"/>
  <c r="CF9" i="4"/>
  <c r="CF10" i="4"/>
  <c r="CF11" i="4"/>
  <c r="CF12" i="4"/>
  <c r="CF13" i="4"/>
  <c r="CF14" i="4"/>
  <c r="CF15" i="4"/>
  <c r="CF16" i="4"/>
  <c r="CF17" i="4"/>
  <c r="CF18" i="4"/>
  <c r="CF19" i="4"/>
  <c r="CF20" i="4"/>
  <c r="CF21" i="4"/>
  <c r="CF22" i="4"/>
  <c r="CF23" i="4"/>
  <c r="CF24" i="4"/>
  <c r="CF25" i="4"/>
  <c r="CF26" i="4"/>
  <c r="CF27" i="4"/>
  <c r="CF28" i="4"/>
  <c r="CF29" i="4"/>
  <c r="CF30" i="4"/>
  <c r="CF31" i="4"/>
  <c r="CF32" i="4"/>
  <c r="CF33" i="4"/>
  <c r="CF34" i="4"/>
  <c r="CF35" i="4"/>
  <c r="CF36" i="4"/>
  <c r="CF37" i="4"/>
  <c r="CF38" i="4"/>
  <c r="CF39" i="4"/>
  <c r="CF40" i="4"/>
  <c r="CF41" i="4"/>
  <c r="CF42" i="4"/>
  <c r="CF43" i="4"/>
  <c r="CF44" i="4"/>
  <c r="CF45" i="4"/>
  <c r="CF46" i="4"/>
  <c r="CF47" i="4"/>
  <c r="CF48" i="4"/>
  <c r="CF49" i="4"/>
  <c r="CF50" i="4"/>
  <c r="CF51" i="4"/>
  <c r="CF52" i="4"/>
  <c r="CF53" i="4"/>
  <c r="CF54" i="4"/>
  <c r="CF55" i="4"/>
  <c r="CF56" i="4"/>
  <c r="CF57" i="4"/>
  <c r="CF58" i="4"/>
  <c r="CF59" i="4"/>
  <c r="CF60" i="4"/>
  <c r="CF61" i="4"/>
  <c r="CF62" i="4"/>
  <c r="CF63" i="4"/>
  <c r="CF64" i="4"/>
  <c r="CF65" i="4"/>
  <c r="CF66" i="4"/>
  <c r="CF67" i="4"/>
  <c r="CF68" i="4"/>
  <c r="CF69" i="4"/>
  <c r="CF70" i="4"/>
  <c r="CF71" i="4"/>
  <c r="CF72" i="4"/>
  <c r="CF73" i="4"/>
  <c r="CF74" i="4"/>
  <c r="CF75" i="4"/>
  <c r="CF76" i="4"/>
  <c r="CF77" i="4"/>
  <c r="CF78" i="4"/>
  <c r="CF79" i="4"/>
  <c r="CF80" i="4"/>
  <c r="CF81" i="4"/>
  <c r="CF82" i="4"/>
  <c r="CF83" i="4"/>
  <c r="CF84" i="4"/>
  <c r="CF85" i="4"/>
  <c r="CF86" i="4"/>
  <c r="CF87" i="4"/>
  <c r="CF88" i="4"/>
  <c r="CF89" i="4"/>
  <c r="CF90" i="4"/>
  <c r="CF91" i="4"/>
  <c r="CF92" i="4"/>
  <c r="CF93" i="4"/>
  <c r="CF94" i="4"/>
  <c r="CF95" i="4"/>
  <c r="CF96" i="4"/>
  <c r="CF97" i="4"/>
  <c r="CF98" i="4"/>
  <c r="CF99" i="4"/>
  <c r="CF100" i="4"/>
  <c r="CF101" i="4"/>
  <c r="CF102" i="4"/>
  <c r="CF103" i="4"/>
  <c r="CF104" i="4"/>
  <c r="CF105" i="4"/>
  <c r="CF106" i="4"/>
  <c r="CF107" i="4"/>
  <c r="CF108" i="4"/>
  <c r="CF109" i="4"/>
  <c r="CF110" i="4"/>
  <c r="CF111" i="4"/>
  <c r="CF112" i="4"/>
  <c r="CF113" i="4"/>
  <c r="CF114" i="4"/>
  <c r="CF115" i="4"/>
  <c r="CF116" i="4"/>
  <c r="CF117" i="4"/>
  <c r="CF118" i="4"/>
  <c r="CF119" i="4"/>
  <c r="CF120" i="4"/>
  <c r="CF121" i="4"/>
  <c r="CF122" i="4"/>
  <c r="CF123" i="4"/>
  <c r="CF124" i="4"/>
  <c r="CF125" i="4"/>
  <c r="CF126" i="4"/>
  <c r="CF127" i="4"/>
  <c r="CF128" i="4"/>
  <c r="CF129" i="4"/>
  <c r="CF130" i="4"/>
  <c r="CF131" i="4"/>
  <c r="CF132" i="4"/>
  <c r="CF133" i="4"/>
  <c r="CF134" i="4"/>
  <c r="CF135" i="4"/>
  <c r="CF136" i="4"/>
  <c r="CF137" i="4"/>
  <c r="CF138" i="4"/>
  <c r="CF139" i="4"/>
  <c r="CF140" i="4"/>
  <c r="CF141" i="4"/>
  <c r="CF142" i="4"/>
  <c r="CF143" i="4"/>
  <c r="CF144" i="4"/>
  <c r="CF145" i="4"/>
  <c r="CF146" i="4"/>
  <c r="CF147" i="4"/>
  <c r="CF148" i="4"/>
  <c r="CF149" i="4"/>
  <c r="CF150" i="4"/>
  <c r="CF151" i="4"/>
  <c r="CF152" i="4"/>
  <c r="CF153" i="4"/>
  <c r="CF154" i="4"/>
  <c r="CF155" i="4"/>
  <c r="CF156" i="4"/>
  <c r="CF157" i="4"/>
  <c r="CF158" i="4"/>
  <c r="CF159" i="4"/>
  <c r="CF160" i="4"/>
  <c r="CF161" i="4"/>
  <c r="CF162" i="4"/>
  <c r="CF163" i="4"/>
  <c r="CF164" i="4"/>
  <c r="CF165" i="4"/>
  <c r="CF166" i="4"/>
  <c r="CF167" i="4"/>
  <c r="CF168" i="4"/>
  <c r="CF169" i="4"/>
  <c r="CF170" i="4"/>
  <c r="CF171" i="4"/>
  <c r="CF172" i="4"/>
  <c r="CF173" i="4"/>
  <c r="CF174" i="4"/>
  <c r="CF175" i="4"/>
  <c r="CF176" i="4"/>
  <c r="CF177" i="4"/>
  <c r="CF178" i="4"/>
  <c r="CF179" i="4"/>
  <c r="CF180" i="4"/>
  <c r="CF181" i="4"/>
  <c r="CF182" i="4"/>
  <c r="CF183" i="4"/>
  <c r="CF184" i="4"/>
  <c r="CF185" i="4"/>
  <c r="CF186" i="4"/>
  <c r="CF187" i="4"/>
  <c r="CF188" i="4"/>
  <c r="CF189" i="4"/>
  <c r="CF190" i="4"/>
  <c r="CF191" i="4"/>
  <c r="CF192" i="4"/>
  <c r="CF193" i="4"/>
  <c r="CF194" i="4"/>
  <c r="CF195" i="4"/>
  <c r="CF196" i="4"/>
  <c r="CF197" i="4"/>
  <c r="CF198" i="4"/>
  <c r="CF199" i="4"/>
  <c r="CF200" i="4"/>
  <c r="CF201" i="4"/>
  <c r="J30" i="8"/>
  <c r="J37" i="8"/>
  <c r="G37" i="8"/>
  <c r="G36" i="8"/>
  <c r="CG2" i="4"/>
  <c r="CG3" i="4"/>
  <c r="CG4" i="4"/>
  <c r="CG5" i="4"/>
  <c r="CG6" i="4"/>
  <c r="CG7" i="4"/>
  <c r="CG8" i="4"/>
  <c r="CG9" i="4"/>
  <c r="CG10" i="4"/>
  <c r="CG11" i="4"/>
  <c r="CG12" i="4"/>
  <c r="CG13" i="4"/>
  <c r="CG14" i="4"/>
  <c r="CG15" i="4"/>
  <c r="CG16" i="4"/>
  <c r="CG17" i="4"/>
  <c r="CG18" i="4"/>
  <c r="CG19" i="4"/>
  <c r="CG20" i="4"/>
  <c r="CG21" i="4"/>
  <c r="CG22" i="4"/>
  <c r="CG23" i="4"/>
  <c r="CG24" i="4"/>
  <c r="CG25" i="4"/>
  <c r="CG26" i="4"/>
  <c r="CG27" i="4"/>
  <c r="CG28" i="4"/>
  <c r="CG29" i="4"/>
  <c r="CG30" i="4"/>
  <c r="CG31" i="4"/>
  <c r="CG32" i="4"/>
  <c r="CG33" i="4"/>
  <c r="CG34" i="4"/>
  <c r="CG35" i="4"/>
  <c r="CG36" i="4"/>
  <c r="CG37" i="4"/>
  <c r="CG38" i="4"/>
  <c r="CG39" i="4"/>
  <c r="CG40" i="4"/>
  <c r="CG41" i="4"/>
  <c r="CG42" i="4"/>
  <c r="CG43" i="4"/>
  <c r="CG44" i="4"/>
  <c r="CG45" i="4"/>
  <c r="CG46" i="4"/>
  <c r="CG47" i="4"/>
  <c r="CG48" i="4"/>
  <c r="CG49" i="4"/>
  <c r="CG50" i="4"/>
  <c r="CG51" i="4"/>
  <c r="CG52" i="4"/>
  <c r="CG53" i="4"/>
  <c r="CG54" i="4"/>
  <c r="CG55" i="4"/>
  <c r="CG56" i="4"/>
  <c r="CG57" i="4"/>
  <c r="CG58" i="4"/>
  <c r="CG59" i="4"/>
  <c r="CG60" i="4"/>
  <c r="CG61" i="4"/>
  <c r="CG62" i="4"/>
  <c r="CG63" i="4"/>
  <c r="CG64" i="4"/>
  <c r="CG65" i="4"/>
  <c r="CG66" i="4"/>
  <c r="CG67" i="4"/>
  <c r="CG68" i="4"/>
  <c r="CG69" i="4"/>
  <c r="CG70" i="4"/>
  <c r="CG71" i="4"/>
  <c r="CG72" i="4"/>
  <c r="CG73" i="4"/>
  <c r="CG74" i="4"/>
  <c r="CG75" i="4"/>
  <c r="CG76" i="4"/>
  <c r="CG77" i="4"/>
  <c r="CG78" i="4"/>
  <c r="CG79" i="4"/>
  <c r="CG80" i="4"/>
  <c r="CG81" i="4"/>
  <c r="CG82" i="4"/>
  <c r="CG83" i="4"/>
  <c r="CG84" i="4"/>
  <c r="CG85" i="4"/>
  <c r="CG86" i="4"/>
  <c r="CG87" i="4"/>
  <c r="CG88" i="4"/>
  <c r="CG89" i="4"/>
  <c r="CG90" i="4"/>
  <c r="CG91" i="4"/>
  <c r="CG92" i="4"/>
  <c r="CG93" i="4"/>
  <c r="CG94" i="4"/>
  <c r="CG95" i="4"/>
  <c r="CG96" i="4"/>
  <c r="CG97" i="4"/>
  <c r="CG98" i="4"/>
  <c r="CG99" i="4"/>
  <c r="CG100" i="4"/>
  <c r="CG101" i="4"/>
  <c r="CG102" i="4"/>
  <c r="CG103" i="4"/>
  <c r="CG104" i="4"/>
  <c r="CG105" i="4"/>
  <c r="CG106" i="4"/>
  <c r="CG107" i="4"/>
  <c r="CG108" i="4"/>
  <c r="CG109" i="4"/>
  <c r="CG110" i="4"/>
  <c r="CG111" i="4"/>
  <c r="CG112" i="4"/>
  <c r="CG113" i="4"/>
  <c r="CG114" i="4"/>
  <c r="CG115" i="4"/>
  <c r="CG116" i="4"/>
  <c r="CG117" i="4"/>
  <c r="CG118" i="4"/>
  <c r="CG119" i="4"/>
  <c r="CG120" i="4"/>
  <c r="CG121" i="4"/>
  <c r="CG122" i="4"/>
  <c r="CG123" i="4"/>
  <c r="CG124" i="4"/>
  <c r="CG125" i="4"/>
  <c r="CG126" i="4"/>
  <c r="CG127" i="4"/>
  <c r="CG128" i="4"/>
  <c r="CG129" i="4"/>
  <c r="CG130" i="4"/>
  <c r="CG131" i="4"/>
  <c r="CG132" i="4"/>
  <c r="CG133" i="4"/>
  <c r="CG134" i="4"/>
  <c r="CG135" i="4"/>
  <c r="CG136" i="4"/>
  <c r="CG137" i="4"/>
  <c r="CG138" i="4"/>
  <c r="CG139" i="4"/>
  <c r="CG140" i="4"/>
  <c r="CG141" i="4"/>
  <c r="CG142" i="4"/>
  <c r="CG143" i="4"/>
  <c r="CG144" i="4"/>
  <c r="CG145" i="4"/>
  <c r="CG146" i="4"/>
  <c r="CG147" i="4"/>
  <c r="CG148" i="4"/>
  <c r="CG149" i="4"/>
  <c r="CG150" i="4"/>
  <c r="CG151" i="4"/>
  <c r="CG152" i="4"/>
  <c r="CG153" i="4"/>
  <c r="CG154" i="4"/>
  <c r="CG155" i="4"/>
  <c r="CG156" i="4"/>
  <c r="CG157" i="4"/>
  <c r="CG158" i="4"/>
  <c r="CG159" i="4"/>
  <c r="CG160" i="4"/>
  <c r="CG161" i="4"/>
  <c r="CG162" i="4"/>
  <c r="CG163" i="4"/>
  <c r="CG164" i="4"/>
  <c r="CG165" i="4"/>
  <c r="CG166" i="4"/>
  <c r="CG167" i="4"/>
  <c r="CG168" i="4"/>
  <c r="CG169" i="4"/>
  <c r="CG170" i="4"/>
  <c r="CG171" i="4"/>
  <c r="CG172" i="4"/>
  <c r="CG173" i="4"/>
  <c r="CG174" i="4"/>
  <c r="CG175" i="4"/>
  <c r="CG176" i="4"/>
  <c r="CG177" i="4"/>
  <c r="CG178" i="4"/>
  <c r="CG179" i="4"/>
  <c r="CG180" i="4"/>
  <c r="CG181" i="4"/>
  <c r="CG182" i="4"/>
  <c r="CG183" i="4"/>
  <c r="CG184" i="4"/>
  <c r="CG185" i="4"/>
  <c r="CG186" i="4"/>
  <c r="CG187" i="4"/>
  <c r="CG188" i="4"/>
  <c r="CG189" i="4"/>
  <c r="CG190" i="4"/>
  <c r="CG191" i="4"/>
  <c r="CG192" i="4"/>
  <c r="CG193" i="4"/>
  <c r="CG194" i="4"/>
  <c r="CG195" i="4"/>
  <c r="CG196" i="4"/>
  <c r="CG197" i="4"/>
  <c r="CG198" i="4"/>
  <c r="CG199" i="4"/>
  <c r="CG200" i="4"/>
  <c r="CG201" i="4"/>
  <c r="J35" i="8"/>
  <c r="G35" i="8"/>
  <c r="J29" i="8"/>
  <c r="CI2" i="4"/>
  <c r="CI3" i="4"/>
  <c r="CI4" i="4"/>
  <c r="CI5" i="4"/>
  <c r="CI6" i="4"/>
  <c r="CI7" i="4"/>
  <c r="CI8" i="4"/>
  <c r="CI9" i="4"/>
  <c r="CI10" i="4"/>
  <c r="CI11" i="4"/>
  <c r="CI12" i="4"/>
  <c r="CI13" i="4"/>
  <c r="CI14" i="4"/>
  <c r="CI15" i="4"/>
  <c r="CI16" i="4"/>
  <c r="CI17" i="4"/>
  <c r="CI18" i="4"/>
  <c r="CI19" i="4"/>
  <c r="CI20" i="4"/>
  <c r="CI21" i="4"/>
  <c r="CI22" i="4"/>
  <c r="CI23" i="4"/>
  <c r="CI24" i="4"/>
  <c r="CI25" i="4"/>
  <c r="CI26" i="4"/>
  <c r="CI27" i="4"/>
  <c r="CI28" i="4"/>
  <c r="CI29" i="4"/>
  <c r="CI30" i="4"/>
  <c r="CI31" i="4"/>
  <c r="CI32" i="4"/>
  <c r="CI33" i="4"/>
  <c r="CI34" i="4"/>
  <c r="CI35" i="4"/>
  <c r="CI36" i="4"/>
  <c r="CI37" i="4"/>
  <c r="CI38" i="4"/>
  <c r="CI39" i="4"/>
  <c r="CI40" i="4"/>
  <c r="CI41" i="4"/>
  <c r="CI42" i="4"/>
  <c r="CI43" i="4"/>
  <c r="CI44" i="4"/>
  <c r="CI45" i="4"/>
  <c r="CI46" i="4"/>
  <c r="CI47" i="4"/>
  <c r="CI48" i="4"/>
  <c r="CI49" i="4"/>
  <c r="CI50" i="4"/>
  <c r="CI51" i="4"/>
  <c r="CI52" i="4"/>
  <c r="CI53" i="4"/>
  <c r="CI54" i="4"/>
  <c r="CI55" i="4"/>
  <c r="CI56" i="4"/>
  <c r="CI57" i="4"/>
  <c r="CI58" i="4"/>
  <c r="CI59" i="4"/>
  <c r="CI60" i="4"/>
  <c r="CI61" i="4"/>
  <c r="CI62" i="4"/>
  <c r="CI63" i="4"/>
  <c r="CI64" i="4"/>
  <c r="CI65" i="4"/>
  <c r="CI66" i="4"/>
  <c r="CI67" i="4"/>
  <c r="CI68" i="4"/>
  <c r="CI69" i="4"/>
  <c r="CI70" i="4"/>
  <c r="CI71" i="4"/>
  <c r="CI72" i="4"/>
  <c r="CI73" i="4"/>
  <c r="CI74" i="4"/>
  <c r="CI75" i="4"/>
  <c r="CI76" i="4"/>
  <c r="CI77" i="4"/>
  <c r="CI78" i="4"/>
  <c r="CI79" i="4"/>
  <c r="CI80" i="4"/>
  <c r="CI81" i="4"/>
  <c r="CI82" i="4"/>
  <c r="CI83" i="4"/>
  <c r="CI84" i="4"/>
  <c r="CI85" i="4"/>
  <c r="CI86" i="4"/>
  <c r="CI87" i="4"/>
  <c r="CI88" i="4"/>
  <c r="CI89" i="4"/>
  <c r="CI90" i="4"/>
  <c r="CI91" i="4"/>
  <c r="CI92" i="4"/>
  <c r="CI93" i="4"/>
  <c r="CI94" i="4"/>
  <c r="CI95" i="4"/>
  <c r="CI96" i="4"/>
  <c r="CI97" i="4"/>
  <c r="CI98" i="4"/>
  <c r="CI99" i="4"/>
  <c r="CI100" i="4"/>
  <c r="CI101" i="4"/>
  <c r="CI102" i="4"/>
  <c r="CI103" i="4"/>
  <c r="CI104" i="4"/>
  <c r="CI105" i="4"/>
  <c r="CI106" i="4"/>
  <c r="CI107" i="4"/>
  <c r="CI108" i="4"/>
  <c r="CI109" i="4"/>
  <c r="CI110" i="4"/>
  <c r="CI111" i="4"/>
  <c r="CI112" i="4"/>
  <c r="CI113" i="4"/>
  <c r="CI114" i="4"/>
  <c r="CI115" i="4"/>
  <c r="CI116" i="4"/>
  <c r="CI117" i="4"/>
  <c r="CI118" i="4"/>
  <c r="CI119" i="4"/>
  <c r="CI120" i="4"/>
  <c r="CI121" i="4"/>
  <c r="CI122" i="4"/>
  <c r="CI123" i="4"/>
  <c r="CI124" i="4"/>
  <c r="CI125" i="4"/>
  <c r="CI126" i="4"/>
  <c r="CI127" i="4"/>
  <c r="CI128" i="4"/>
  <c r="CI129" i="4"/>
  <c r="CI130" i="4"/>
  <c r="CI131" i="4"/>
  <c r="CI132" i="4"/>
  <c r="CI133" i="4"/>
  <c r="CI134" i="4"/>
  <c r="CI135" i="4"/>
  <c r="CI136" i="4"/>
  <c r="CI137" i="4"/>
  <c r="CI138" i="4"/>
  <c r="CI139" i="4"/>
  <c r="CI140" i="4"/>
  <c r="CI141" i="4"/>
  <c r="CI142" i="4"/>
  <c r="CI143" i="4"/>
  <c r="CI144" i="4"/>
  <c r="CI145" i="4"/>
  <c r="CI146" i="4"/>
  <c r="CI147" i="4"/>
  <c r="CI148" i="4"/>
  <c r="CI149" i="4"/>
  <c r="CI150" i="4"/>
  <c r="CI151" i="4"/>
  <c r="CI152" i="4"/>
  <c r="CI153" i="4"/>
  <c r="CI154" i="4"/>
  <c r="CI155" i="4"/>
  <c r="CI156" i="4"/>
  <c r="CI157" i="4"/>
  <c r="CI158" i="4"/>
  <c r="CI159" i="4"/>
  <c r="CI160" i="4"/>
  <c r="CI161" i="4"/>
  <c r="CI162" i="4"/>
  <c r="CI163" i="4"/>
  <c r="CI164" i="4"/>
  <c r="CI165" i="4"/>
  <c r="CI166" i="4"/>
  <c r="CI167" i="4"/>
  <c r="CI168" i="4"/>
  <c r="CI169" i="4"/>
  <c r="CI170" i="4"/>
  <c r="CI171" i="4"/>
  <c r="CI172" i="4"/>
  <c r="CI173" i="4"/>
  <c r="CI174" i="4"/>
  <c r="CI175" i="4"/>
  <c r="CI176" i="4"/>
  <c r="CI177" i="4"/>
  <c r="CI178" i="4"/>
  <c r="CI179" i="4"/>
  <c r="CI180" i="4"/>
  <c r="CI181" i="4"/>
  <c r="CI182" i="4"/>
  <c r="CI183" i="4"/>
  <c r="CI184" i="4"/>
  <c r="CI185" i="4"/>
  <c r="CI186" i="4"/>
  <c r="CI187" i="4"/>
  <c r="CI188" i="4"/>
  <c r="CI189" i="4"/>
  <c r="CI190" i="4"/>
  <c r="CI191" i="4"/>
  <c r="CI192" i="4"/>
  <c r="CI193" i="4"/>
  <c r="CI194" i="4"/>
  <c r="CI195" i="4"/>
  <c r="CI196" i="4"/>
  <c r="CI197" i="4"/>
  <c r="CI198" i="4"/>
  <c r="CI199" i="4"/>
  <c r="CI200" i="4"/>
  <c r="CI201" i="4"/>
  <c r="J34" i="8"/>
  <c r="G34" i="8"/>
  <c r="G33" i="8"/>
  <c r="G32" i="8"/>
  <c r="G31" i="8"/>
  <c r="CH2" i="4"/>
  <c r="CH3" i="4"/>
  <c r="CH4" i="4"/>
  <c r="CH5" i="4"/>
  <c r="CH6" i="4"/>
  <c r="CH7" i="4"/>
  <c r="CH8" i="4"/>
  <c r="CH9" i="4"/>
  <c r="CH10" i="4"/>
  <c r="CH11" i="4"/>
  <c r="CH12" i="4"/>
  <c r="CH13" i="4"/>
  <c r="CH14" i="4"/>
  <c r="CH15" i="4"/>
  <c r="CH16" i="4"/>
  <c r="CH17" i="4"/>
  <c r="CH18" i="4"/>
  <c r="CH19" i="4"/>
  <c r="CH20" i="4"/>
  <c r="CH21" i="4"/>
  <c r="CH22" i="4"/>
  <c r="CH23" i="4"/>
  <c r="CH24" i="4"/>
  <c r="CH25" i="4"/>
  <c r="CH26" i="4"/>
  <c r="CH27" i="4"/>
  <c r="CH28" i="4"/>
  <c r="CH29" i="4"/>
  <c r="CH30" i="4"/>
  <c r="CH31" i="4"/>
  <c r="CH32" i="4"/>
  <c r="CH33" i="4"/>
  <c r="CH34" i="4"/>
  <c r="CH35" i="4"/>
  <c r="CH36" i="4"/>
  <c r="CH37" i="4"/>
  <c r="CH38" i="4"/>
  <c r="CH39" i="4"/>
  <c r="CH40" i="4"/>
  <c r="CH41" i="4"/>
  <c r="CH42" i="4"/>
  <c r="CH43" i="4"/>
  <c r="CH44" i="4"/>
  <c r="CH45" i="4"/>
  <c r="CH46" i="4"/>
  <c r="CH47" i="4"/>
  <c r="CH48" i="4"/>
  <c r="CH49" i="4"/>
  <c r="CH50" i="4"/>
  <c r="CH51" i="4"/>
  <c r="CH52" i="4"/>
  <c r="CH53" i="4"/>
  <c r="CH54" i="4"/>
  <c r="CH55" i="4"/>
  <c r="CH56" i="4"/>
  <c r="CH57" i="4"/>
  <c r="CH58" i="4"/>
  <c r="CH59" i="4"/>
  <c r="CH60" i="4"/>
  <c r="CH61" i="4"/>
  <c r="CH62" i="4"/>
  <c r="CH63" i="4"/>
  <c r="CH64" i="4"/>
  <c r="CH65" i="4"/>
  <c r="CH66" i="4"/>
  <c r="CH67" i="4"/>
  <c r="CH68" i="4"/>
  <c r="CH69" i="4"/>
  <c r="CH70" i="4"/>
  <c r="CH71" i="4"/>
  <c r="CH72" i="4"/>
  <c r="CH73" i="4"/>
  <c r="CH74" i="4"/>
  <c r="CH75" i="4"/>
  <c r="CH76" i="4"/>
  <c r="CH77" i="4"/>
  <c r="CH78" i="4"/>
  <c r="CH79" i="4"/>
  <c r="CH80" i="4"/>
  <c r="CH81" i="4"/>
  <c r="CH82" i="4"/>
  <c r="CH83" i="4"/>
  <c r="CH84" i="4"/>
  <c r="CH85" i="4"/>
  <c r="CH86" i="4"/>
  <c r="CH87" i="4"/>
  <c r="CH88" i="4"/>
  <c r="CH89" i="4"/>
  <c r="CH90" i="4"/>
  <c r="CH91" i="4"/>
  <c r="CH92" i="4"/>
  <c r="CH93" i="4"/>
  <c r="CH94" i="4"/>
  <c r="CH95" i="4"/>
  <c r="CH96" i="4"/>
  <c r="CH97" i="4"/>
  <c r="CH98" i="4"/>
  <c r="CH99" i="4"/>
  <c r="CH100" i="4"/>
  <c r="CH101" i="4"/>
  <c r="CH102" i="4"/>
  <c r="CH103" i="4"/>
  <c r="CH104" i="4"/>
  <c r="CH105" i="4"/>
  <c r="CH106" i="4"/>
  <c r="CH107" i="4"/>
  <c r="CH108" i="4"/>
  <c r="CH109" i="4"/>
  <c r="CH110" i="4"/>
  <c r="CH111" i="4"/>
  <c r="CH112" i="4"/>
  <c r="CH113" i="4"/>
  <c r="CH114" i="4"/>
  <c r="CH115" i="4"/>
  <c r="CH116" i="4"/>
  <c r="CH117" i="4"/>
  <c r="CH118" i="4"/>
  <c r="CH119" i="4"/>
  <c r="CH120" i="4"/>
  <c r="CH121" i="4"/>
  <c r="CH122" i="4"/>
  <c r="CH123" i="4"/>
  <c r="CH124" i="4"/>
  <c r="CH125" i="4"/>
  <c r="CH126" i="4"/>
  <c r="CH127" i="4"/>
  <c r="CH128" i="4"/>
  <c r="CH129" i="4"/>
  <c r="CH130" i="4"/>
  <c r="CH131" i="4"/>
  <c r="CH132" i="4"/>
  <c r="CH133" i="4"/>
  <c r="CH134" i="4"/>
  <c r="CH135" i="4"/>
  <c r="CH136" i="4"/>
  <c r="CH137" i="4"/>
  <c r="CH138" i="4"/>
  <c r="CH139" i="4"/>
  <c r="CH140" i="4"/>
  <c r="CH141" i="4"/>
  <c r="CH142" i="4"/>
  <c r="CH143" i="4"/>
  <c r="CH144" i="4"/>
  <c r="CH145" i="4"/>
  <c r="CH146" i="4"/>
  <c r="CH147" i="4"/>
  <c r="CH148" i="4"/>
  <c r="CH149" i="4"/>
  <c r="CH150" i="4"/>
  <c r="CH151" i="4"/>
  <c r="CH152" i="4"/>
  <c r="CH153" i="4"/>
  <c r="CH154" i="4"/>
  <c r="CH155" i="4"/>
  <c r="CH156" i="4"/>
  <c r="CH157" i="4"/>
  <c r="CH158" i="4"/>
  <c r="CH159" i="4"/>
  <c r="CH160" i="4"/>
  <c r="CH161" i="4"/>
  <c r="CH162" i="4"/>
  <c r="CH163" i="4"/>
  <c r="CH164" i="4"/>
  <c r="CH165" i="4"/>
  <c r="CH166" i="4"/>
  <c r="CH167" i="4"/>
  <c r="CH168" i="4"/>
  <c r="CH169" i="4"/>
  <c r="CH170" i="4"/>
  <c r="CH171" i="4"/>
  <c r="CH172" i="4"/>
  <c r="CH173" i="4"/>
  <c r="CH174" i="4"/>
  <c r="CH175" i="4"/>
  <c r="CH176" i="4"/>
  <c r="CH177" i="4"/>
  <c r="CH178" i="4"/>
  <c r="CH179" i="4"/>
  <c r="CH180" i="4"/>
  <c r="CH181" i="4"/>
  <c r="CH182" i="4"/>
  <c r="CH183" i="4"/>
  <c r="CH184" i="4"/>
  <c r="CH185" i="4"/>
  <c r="CH186" i="4"/>
  <c r="CH187" i="4"/>
  <c r="CH188" i="4"/>
  <c r="CH189" i="4"/>
  <c r="CH190" i="4"/>
  <c r="CH191" i="4"/>
  <c r="CH192" i="4"/>
  <c r="CH193" i="4"/>
  <c r="CH194" i="4"/>
  <c r="CH195" i="4"/>
  <c r="CH196" i="4"/>
  <c r="CH197" i="4"/>
  <c r="CH198" i="4"/>
  <c r="CH199" i="4"/>
  <c r="CH200" i="4"/>
  <c r="CH201" i="4"/>
  <c r="N30" i="8"/>
  <c r="K30" i="8"/>
  <c r="G30" i="8"/>
  <c r="K29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" i="8"/>
  <c r="J1" i="3"/>
  <c r="J32" i="8"/>
  <c r="BI3" i="4"/>
  <c r="BJ3" i="4"/>
  <c r="BI4" i="4"/>
  <c r="BJ4" i="4"/>
  <c r="BI5" i="4"/>
  <c r="BJ5" i="4"/>
  <c r="BA6" i="4"/>
  <c r="BA2" i="4"/>
  <c r="AB2" i="4"/>
  <c r="AK2" i="4"/>
  <c r="AB3" i="4"/>
  <c r="AK3" i="4"/>
  <c r="AB4" i="4"/>
  <c r="AK4" i="4"/>
  <c r="AB5" i="4"/>
  <c r="AK5" i="4"/>
  <c r="AB6" i="4"/>
  <c r="AK6" i="4"/>
  <c r="AB7" i="4"/>
  <c r="AK7" i="4"/>
  <c r="AB8" i="4"/>
  <c r="AK8" i="4"/>
  <c r="AB9" i="4"/>
  <c r="AK9" i="4"/>
  <c r="AB10" i="4"/>
  <c r="AK10" i="4"/>
  <c r="AB11" i="4"/>
  <c r="AK11" i="4"/>
  <c r="AB12" i="4"/>
  <c r="AK12" i="4"/>
  <c r="AB13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BB6" i="4"/>
  <c r="BI6" i="4"/>
  <c r="BJ6" i="4"/>
  <c r="BI7" i="4"/>
  <c r="BJ7" i="4"/>
  <c r="BI8" i="4"/>
  <c r="BJ8" i="4"/>
  <c r="BI9" i="4"/>
  <c r="BJ9" i="4"/>
  <c r="BI10" i="4"/>
  <c r="BJ10" i="4"/>
  <c r="BI11" i="4"/>
  <c r="BJ11" i="4"/>
  <c r="BI12" i="4"/>
  <c r="BJ12" i="4"/>
  <c r="BI13" i="4"/>
  <c r="BJ13" i="4"/>
  <c r="BI14" i="4"/>
  <c r="BJ14" i="4"/>
  <c r="BI15" i="4"/>
  <c r="BJ15" i="4"/>
  <c r="BI16" i="4"/>
  <c r="BJ16" i="4"/>
  <c r="BI17" i="4"/>
  <c r="BJ17" i="4"/>
  <c r="BI18" i="4"/>
  <c r="BJ18" i="4"/>
  <c r="BI19" i="4"/>
  <c r="BJ19" i="4"/>
  <c r="BI20" i="4"/>
  <c r="BJ20" i="4"/>
  <c r="BI21" i="4"/>
  <c r="BJ21" i="4"/>
  <c r="BI22" i="4"/>
  <c r="BJ22" i="4"/>
  <c r="BI23" i="4"/>
  <c r="BJ23" i="4"/>
  <c r="BI24" i="4"/>
  <c r="BJ24" i="4"/>
  <c r="BI25" i="4"/>
  <c r="BJ25" i="4"/>
  <c r="BI26" i="4"/>
  <c r="BJ26" i="4"/>
  <c r="BI27" i="4"/>
  <c r="BJ27" i="4"/>
  <c r="BI28" i="4"/>
  <c r="BJ28" i="4"/>
  <c r="BI29" i="4"/>
  <c r="BJ29" i="4"/>
  <c r="BI30" i="4"/>
  <c r="BJ30" i="4"/>
  <c r="BI31" i="4"/>
  <c r="BJ31" i="4"/>
  <c r="BI32" i="4"/>
  <c r="BJ32" i="4"/>
  <c r="BI33" i="4"/>
  <c r="BJ33" i="4"/>
  <c r="BI34" i="4"/>
  <c r="BJ34" i="4"/>
  <c r="BI35" i="4"/>
  <c r="BJ35" i="4"/>
  <c r="BI36" i="4"/>
  <c r="BJ36" i="4"/>
  <c r="BI37" i="4"/>
  <c r="BJ37" i="4"/>
  <c r="BI38" i="4"/>
  <c r="BJ38" i="4"/>
  <c r="BI39" i="4"/>
  <c r="BJ39" i="4"/>
  <c r="BI40" i="4"/>
  <c r="BJ40" i="4"/>
  <c r="BI41" i="4"/>
  <c r="BJ41" i="4"/>
  <c r="BI42" i="4"/>
  <c r="BJ42" i="4"/>
  <c r="BI43" i="4"/>
  <c r="BJ43" i="4"/>
  <c r="BI44" i="4"/>
  <c r="BJ44" i="4"/>
  <c r="BI45" i="4"/>
  <c r="BJ45" i="4"/>
  <c r="BI46" i="4"/>
  <c r="BJ46" i="4"/>
  <c r="BI47" i="4"/>
  <c r="BJ47" i="4"/>
  <c r="BI48" i="4"/>
  <c r="BJ48" i="4"/>
  <c r="BI49" i="4"/>
  <c r="BJ49" i="4"/>
  <c r="BI50" i="4"/>
  <c r="BJ50" i="4"/>
  <c r="BI51" i="4"/>
  <c r="BJ51" i="4"/>
  <c r="BI52" i="4"/>
  <c r="BJ52" i="4"/>
  <c r="BI53" i="4"/>
  <c r="BJ53" i="4"/>
  <c r="BI54" i="4"/>
  <c r="BJ54" i="4"/>
  <c r="BI55" i="4"/>
  <c r="BJ55" i="4"/>
  <c r="BI56" i="4"/>
  <c r="BJ56" i="4"/>
  <c r="BI57" i="4"/>
  <c r="BJ57" i="4"/>
  <c r="BI58" i="4"/>
  <c r="BJ58" i="4"/>
  <c r="BI59" i="4"/>
  <c r="BJ59" i="4"/>
  <c r="BI60" i="4"/>
  <c r="BJ60" i="4"/>
  <c r="BI61" i="4"/>
  <c r="BJ61" i="4"/>
  <c r="BI62" i="4"/>
  <c r="BJ62" i="4"/>
  <c r="BI63" i="4"/>
  <c r="BJ63" i="4"/>
  <c r="BI64" i="4"/>
  <c r="BJ64" i="4"/>
  <c r="BI65" i="4"/>
  <c r="BJ65" i="4"/>
  <c r="BI66" i="4"/>
  <c r="BJ66" i="4"/>
  <c r="BI67" i="4"/>
  <c r="BJ67" i="4"/>
  <c r="BI68" i="4"/>
  <c r="BJ68" i="4"/>
  <c r="BI69" i="4"/>
  <c r="BJ69" i="4"/>
  <c r="BI70" i="4"/>
  <c r="BJ70" i="4"/>
  <c r="BI71" i="4"/>
  <c r="BJ71" i="4"/>
  <c r="BI72" i="4"/>
  <c r="BJ72" i="4"/>
  <c r="BI73" i="4"/>
  <c r="BJ73" i="4"/>
  <c r="BI74" i="4"/>
  <c r="BJ74" i="4"/>
  <c r="BI75" i="4"/>
  <c r="BJ75" i="4"/>
  <c r="BI76" i="4"/>
  <c r="BJ76" i="4"/>
  <c r="BI77" i="4"/>
  <c r="BJ77" i="4"/>
  <c r="BI78" i="4"/>
  <c r="BJ78" i="4"/>
  <c r="BI79" i="4"/>
  <c r="BJ79" i="4"/>
  <c r="BI80" i="4"/>
  <c r="BJ80" i="4"/>
  <c r="BI81" i="4"/>
  <c r="BJ81" i="4"/>
  <c r="BI82" i="4"/>
  <c r="BJ82" i="4"/>
  <c r="BI83" i="4"/>
  <c r="BJ83" i="4"/>
  <c r="BI84" i="4"/>
  <c r="BJ84" i="4"/>
  <c r="BI85" i="4"/>
  <c r="BJ85" i="4"/>
  <c r="BI86" i="4"/>
  <c r="BJ86" i="4"/>
  <c r="BI87" i="4"/>
  <c r="BJ87" i="4"/>
  <c r="BI88" i="4"/>
  <c r="BJ88" i="4"/>
  <c r="BI89" i="4"/>
  <c r="BJ89" i="4"/>
  <c r="BI90" i="4"/>
  <c r="BJ90" i="4"/>
  <c r="BI91" i="4"/>
  <c r="BJ91" i="4"/>
  <c r="BI92" i="4"/>
  <c r="BJ92" i="4"/>
  <c r="BI93" i="4"/>
  <c r="BJ93" i="4"/>
  <c r="BI94" i="4"/>
  <c r="BJ94" i="4"/>
  <c r="BI95" i="4"/>
  <c r="BJ95" i="4"/>
  <c r="BI96" i="4"/>
  <c r="BJ96" i="4"/>
  <c r="BI97" i="4"/>
  <c r="BJ97" i="4"/>
  <c r="BI98" i="4"/>
  <c r="BJ98" i="4"/>
  <c r="BI99" i="4"/>
  <c r="BJ99" i="4"/>
  <c r="BI100" i="4"/>
  <c r="BJ100" i="4"/>
  <c r="BI101" i="4"/>
  <c r="BJ101" i="4"/>
  <c r="BI102" i="4"/>
  <c r="BJ102" i="4"/>
  <c r="BI103" i="4"/>
  <c r="BJ103" i="4"/>
  <c r="BI104" i="4"/>
  <c r="BJ104" i="4"/>
  <c r="BI105" i="4"/>
  <c r="BJ105" i="4"/>
  <c r="BI106" i="4"/>
  <c r="BJ106" i="4"/>
  <c r="BI107" i="4"/>
  <c r="BJ107" i="4"/>
  <c r="BI108" i="4"/>
  <c r="BJ108" i="4"/>
  <c r="BI109" i="4"/>
  <c r="BJ109" i="4"/>
  <c r="BI110" i="4"/>
  <c r="BJ110" i="4"/>
  <c r="BI111" i="4"/>
  <c r="BJ111" i="4"/>
  <c r="BI112" i="4"/>
  <c r="BJ112" i="4"/>
  <c r="BI113" i="4"/>
  <c r="BJ113" i="4"/>
  <c r="BI114" i="4"/>
  <c r="BJ114" i="4"/>
  <c r="BI115" i="4"/>
  <c r="BJ115" i="4"/>
  <c r="BI116" i="4"/>
  <c r="BJ116" i="4"/>
  <c r="BI117" i="4"/>
  <c r="BJ117" i="4"/>
  <c r="BI118" i="4"/>
  <c r="BJ118" i="4"/>
  <c r="BI119" i="4"/>
  <c r="BJ119" i="4"/>
  <c r="BI120" i="4"/>
  <c r="BJ120" i="4"/>
  <c r="BI121" i="4"/>
  <c r="BJ121" i="4"/>
  <c r="BI122" i="4"/>
  <c r="BJ122" i="4"/>
  <c r="BI123" i="4"/>
  <c r="BJ123" i="4"/>
  <c r="BI124" i="4"/>
  <c r="BJ124" i="4"/>
  <c r="BI125" i="4"/>
  <c r="BJ125" i="4"/>
  <c r="BI126" i="4"/>
  <c r="BJ126" i="4"/>
  <c r="BI127" i="4"/>
  <c r="BJ127" i="4"/>
  <c r="BI128" i="4"/>
  <c r="BJ128" i="4"/>
  <c r="BI129" i="4"/>
  <c r="BJ129" i="4"/>
  <c r="BI130" i="4"/>
  <c r="BJ130" i="4"/>
  <c r="BI131" i="4"/>
  <c r="BJ131" i="4"/>
  <c r="BI132" i="4"/>
  <c r="BJ132" i="4"/>
  <c r="BI133" i="4"/>
  <c r="BJ133" i="4"/>
  <c r="BI134" i="4"/>
  <c r="BJ134" i="4"/>
  <c r="BI135" i="4"/>
  <c r="BJ135" i="4"/>
  <c r="BI136" i="4"/>
  <c r="BJ136" i="4"/>
  <c r="BI137" i="4"/>
  <c r="BJ137" i="4"/>
  <c r="BI138" i="4"/>
  <c r="BJ138" i="4"/>
  <c r="BI139" i="4"/>
  <c r="BJ139" i="4"/>
  <c r="BI140" i="4"/>
  <c r="BJ140" i="4"/>
  <c r="BI141" i="4"/>
  <c r="BJ141" i="4"/>
  <c r="BI142" i="4"/>
  <c r="BJ142" i="4"/>
  <c r="BI143" i="4"/>
  <c r="BJ143" i="4"/>
  <c r="BI144" i="4"/>
  <c r="BJ144" i="4"/>
  <c r="BI145" i="4"/>
  <c r="BJ145" i="4"/>
  <c r="BI146" i="4"/>
  <c r="BJ146" i="4"/>
  <c r="BI147" i="4"/>
  <c r="BJ147" i="4"/>
  <c r="BI148" i="4"/>
  <c r="BJ148" i="4"/>
  <c r="BI149" i="4"/>
  <c r="BJ149" i="4"/>
  <c r="BI150" i="4"/>
  <c r="BJ150" i="4"/>
  <c r="BI151" i="4"/>
  <c r="BJ151" i="4"/>
  <c r="BI152" i="4"/>
  <c r="BJ152" i="4"/>
  <c r="BI153" i="4"/>
  <c r="BJ153" i="4"/>
  <c r="BI154" i="4"/>
  <c r="BJ154" i="4"/>
  <c r="BI155" i="4"/>
  <c r="BJ155" i="4"/>
  <c r="BI156" i="4"/>
  <c r="BJ156" i="4"/>
  <c r="BI157" i="4"/>
  <c r="BJ157" i="4"/>
  <c r="BI158" i="4"/>
  <c r="BJ158" i="4"/>
  <c r="BI159" i="4"/>
  <c r="BJ159" i="4"/>
  <c r="BI160" i="4"/>
  <c r="BJ160" i="4"/>
  <c r="BI161" i="4"/>
  <c r="BJ161" i="4"/>
  <c r="BI162" i="4"/>
  <c r="BJ162" i="4"/>
  <c r="BI163" i="4"/>
  <c r="BJ163" i="4"/>
  <c r="BI164" i="4"/>
  <c r="BJ164" i="4"/>
  <c r="BI165" i="4"/>
  <c r="BJ165" i="4"/>
  <c r="BI166" i="4"/>
  <c r="BJ166" i="4"/>
  <c r="BI167" i="4"/>
  <c r="BJ167" i="4"/>
  <c r="BI168" i="4"/>
  <c r="BJ168" i="4"/>
  <c r="BI169" i="4"/>
  <c r="BJ169" i="4"/>
  <c r="BI170" i="4"/>
  <c r="BJ170" i="4"/>
  <c r="BI171" i="4"/>
  <c r="BJ171" i="4"/>
  <c r="BI172" i="4"/>
  <c r="BJ172" i="4"/>
  <c r="BI173" i="4"/>
  <c r="BJ173" i="4"/>
  <c r="BI174" i="4"/>
  <c r="BJ174" i="4"/>
  <c r="BI175" i="4"/>
  <c r="BJ175" i="4"/>
  <c r="BI176" i="4"/>
  <c r="BJ176" i="4"/>
  <c r="BI177" i="4"/>
  <c r="BJ177" i="4"/>
  <c r="BI178" i="4"/>
  <c r="BJ178" i="4"/>
  <c r="BI179" i="4"/>
  <c r="BJ179" i="4"/>
  <c r="BI180" i="4"/>
  <c r="BJ180" i="4"/>
  <c r="BI181" i="4"/>
  <c r="BJ181" i="4"/>
  <c r="BI182" i="4"/>
  <c r="BJ182" i="4"/>
  <c r="BI183" i="4"/>
  <c r="BJ183" i="4"/>
  <c r="BI184" i="4"/>
  <c r="BJ184" i="4"/>
  <c r="BI185" i="4"/>
  <c r="BJ185" i="4"/>
  <c r="BI186" i="4"/>
  <c r="BJ186" i="4"/>
  <c r="BI187" i="4"/>
  <c r="BJ187" i="4"/>
  <c r="BI188" i="4"/>
  <c r="BJ188" i="4"/>
  <c r="BI189" i="4"/>
  <c r="BJ189" i="4"/>
  <c r="BI190" i="4"/>
  <c r="BJ190" i="4"/>
  <c r="BI191" i="4"/>
  <c r="BJ191" i="4"/>
  <c r="BI192" i="4"/>
  <c r="BJ192" i="4"/>
  <c r="BI193" i="4"/>
  <c r="BJ193" i="4"/>
  <c r="BI194" i="4"/>
  <c r="BJ194" i="4"/>
  <c r="BI195" i="4"/>
  <c r="BJ195" i="4"/>
  <c r="BI196" i="4"/>
  <c r="BJ196" i="4"/>
  <c r="BI197" i="4"/>
  <c r="BJ197" i="4"/>
  <c r="BI198" i="4"/>
  <c r="BJ198" i="4"/>
  <c r="BI199" i="4"/>
  <c r="BJ199" i="4"/>
  <c r="BI200" i="4"/>
  <c r="BJ200" i="4"/>
  <c r="BI201" i="4"/>
  <c r="BJ201" i="4"/>
  <c r="BB2" i="4"/>
  <c r="BJ2" i="4"/>
  <c r="BI2" i="4"/>
  <c r="BE3" i="4"/>
  <c r="BF3" i="4"/>
  <c r="BE4" i="4"/>
  <c r="BF4" i="4"/>
  <c r="BE5" i="4"/>
  <c r="BF5" i="4"/>
  <c r="BE6" i="4"/>
  <c r="BF6" i="4"/>
  <c r="BE7" i="4"/>
  <c r="BF7" i="4"/>
  <c r="BE8" i="4"/>
  <c r="BF8" i="4"/>
  <c r="BE9" i="4"/>
  <c r="BF9" i="4"/>
  <c r="BE10" i="4"/>
  <c r="BF10" i="4"/>
  <c r="BE11" i="4"/>
  <c r="BF11" i="4"/>
  <c r="BE12" i="4"/>
  <c r="BF12" i="4"/>
  <c r="BE13" i="4"/>
  <c r="BF13" i="4"/>
  <c r="BE14" i="4"/>
  <c r="BF14" i="4"/>
  <c r="BE15" i="4"/>
  <c r="BF15" i="4"/>
  <c r="BE16" i="4"/>
  <c r="BF16" i="4"/>
  <c r="BE17" i="4"/>
  <c r="BF17" i="4"/>
  <c r="BE18" i="4"/>
  <c r="BF18" i="4"/>
  <c r="BE19" i="4"/>
  <c r="BF19" i="4"/>
  <c r="BE20" i="4"/>
  <c r="BF20" i="4"/>
  <c r="BE21" i="4"/>
  <c r="BF21" i="4"/>
  <c r="BE22" i="4"/>
  <c r="BF22" i="4"/>
  <c r="BE23" i="4"/>
  <c r="BF23" i="4"/>
  <c r="BE24" i="4"/>
  <c r="BF24" i="4"/>
  <c r="BE25" i="4"/>
  <c r="BF25" i="4"/>
  <c r="BE26" i="4"/>
  <c r="BF26" i="4"/>
  <c r="BE27" i="4"/>
  <c r="BF27" i="4"/>
  <c r="BE28" i="4"/>
  <c r="BF28" i="4"/>
  <c r="BE29" i="4"/>
  <c r="BF29" i="4"/>
  <c r="BE30" i="4"/>
  <c r="BF30" i="4"/>
  <c r="BE31" i="4"/>
  <c r="BF31" i="4"/>
  <c r="BE32" i="4"/>
  <c r="BF32" i="4"/>
  <c r="BE33" i="4"/>
  <c r="BF33" i="4"/>
  <c r="BE34" i="4"/>
  <c r="BF34" i="4"/>
  <c r="BE35" i="4"/>
  <c r="BF35" i="4"/>
  <c r="BE36" i="4"/>
  <c r="BF36" i="4"/>
  <c r="BE37" i="4"/>
  <c r="BF37" i="4"/>
  <c r="BE38" i="4"/>
  <c r="BF38" i="4"/>
  <c r="BE39" i="4"/>
  <c r="BF39" i="4"/>
  <c r="BE40" i="4"/>
  <c r="BF40" i="4"/>
  <c r="BE41" i="4"/>
  <c r="BF41" i="4"/>
  <c r="BE42" i="4"/>
  <c r="BF42" i="4"/>
  <c r="BE43" i="4"/>
  <c r="BF43" i="4"/>
  <c r="BE44" i="4"/>
  <c r="BF44" i="4"/>
  <c r="BE45" i="4"/>
  <c r="BF45" i="4"/>
  <c r="BE46" i="4"/>
  <c r="BF46" i="4"/>
  <c r="BE47" i="4"/>
  <c r="BF47" i="4"/>
  <c r="BE48" i="4"/>
  <c r="BF48" i="4"/>
  <c r="BE49" i="4"/>
  <c r="BF49" i="4"/>
  <c r="BE50" i="4"/>
  <c r="BF50" i="4"/>
  <c r="BE51" i="4"/>
  <c r="BF51" i="4"/>
  <c r="BE52" i="4"/>
  <c r="BF52" i="4"/>
  <c r="BE53" i="4"/>
  <c r="BF53" i="4"/>
  <c r="BE54" i="4"/>
  <c r="BF54" i="4"/>
  <c r="BE55" i="4"/>
  <c r="BF55" i="4"/>
  <c r="BE56" i="4"/>
  <c r="BF56" i="4"/>
  <c r="BE57" i="4"/>
  <c r="BF57" i="4"/>
  <c r="BE58" i="4"/>
  <c r="BF58" i="4"/>
  <c r="BE59" i="4"/>
  <c r="BF59" i="4"/>
  <c r="BE60" i="4"/>
  <c r="BF60" i="4"/>
  <c r="BE61" i="4"/>
  <c r="BF61" i="4"/>
  <c r="BE62" i="4"/>
  <c r="BF62" i="4"/>
  <c r="BE63" i="4"/>
  <c r="BF63" i="4"/>
  <c r="BE64" i="4"/>
  <c r="BF64" i="4"/>
  <c r="BE65" i="4"/>
  <c r="BF65" i="4"/>
  <c r="BE66" i="4"/>
  <c r="BF66" i="4"/>
  <c r="BE67" i="4"/>
  <c r="BF67" i="4"/>
  <c r="BE68" i="4"/>
  <c r="BF68" i="4"/>
  <c r="BE69" i="4"/>
  <c r="BF69" i="4"/>
  <c r="BE70" i="4"/>
  <c r="BF70" i="4"/>
  <c r="BE71" i="4"/>
  <c r="BF71" i="4"/>
  <c r="BE72" i="4"/>
  <c r="BF72" i="4"/>
  <c r="BE73" i="4"/>
  <c r="BF73" i="4"/>
  <c r="BE74" i="4"/>
  <c r="BF74" i="4"/>
  <c r="BE75" i="4"/>
  <c r="BF75" i="4"/>
  <c r="BE76" i="4"/>
  <c r="BF76" i="4"/>
  <c r="BE77" i="4"/>
  <c r="BF77" i="4"/>
  <c r="BE78" i="4"/>
  <c r="BF78" i="4"/>
  <c r="BE79" i="4"/>
  <c r="BF79" i="4"/>
  <c r="BE80" i="4"/>
  <c r="BF80" i="4"/>
  <c r="BE81" i="4"/>
  <c r="BF81" i="4"/>
  <c r="BE82" i="4"/>
  <c r="BF82" i="4"/>
  <c r="BE83" i="4"/>
  <c r="BF83" i="4"/>
  <c r="BE84" i="4"/>
  <c r="BF84" i="4"/>
  <c r="BE85" i="4"/>
  <c r="BF85" i="4"/>
  <c r="BE86" i="4"/>
  <c r="BF86" i="4"/>
  <c r="BE87" i="4"/>
  <c r="BF87" i="4"/>
  <c r="BE88" i="4"/>
  <c r="BF88" i="4"/>
  <c r="BE89" i="4"/>
  <c r="BF89" i="4"/>
  <c r="BE90" i="4"/>
  <c r="BF90" i="4"/>
  <c r="BE91" i="4"/>
  <c r="BF91" i="4"/>
  <c r="BE92" i="4"/>
  <c r="BF92" i="4"/>
  <c r="BE93" i="4"/>
  <c r="BF93" i="4"/>
  <c r="BE94" i="4"/>
  <c r="BF94" i="4"/>
  <c r="BE95" i="4"/>
  <c r="BF95" i="4"/>
  <c r="BE96" i="4"/>
  <c r="BF96" i="4"/>
  <c r="BE97" i="4"/>
  <c r="BF97" i="4"/>
  <c r="BE98" i="4"/>
  <c r="BF98" i="4"/>
  <c r="BE99" i="4"/>
  <c r="BF99" i="4"/>
  <c r="BE100" i="4"/>
  <c r="BF100" i="4"/>
  <c r="BE101" i="4"/>
  <c r="BF101" i="4"/>
  <c r="BE102" i="4"/>
  <c r="BF102" i="4"/>
  <c r="BE103" i="4"/>
  <c r="BF103" i="4"/>
  <c r="BE104" i="4"/>
  <c r="BF104" i="4"/>
  <c r="BE105" i="4"/>
  <c r="BF105" i="4"/>
  <c r="BE106" i="4"/>
  <c r="BF106" i="4"/>
  <c r="BE107" i="4"/>
  <c r="BF107" i="4"/>
  <c r="BE108" i="4"/>
  <c r="BF108" i="4"/>
  <c r="BE109" i="4"/>
  <c r="BF109" i="4"/>
  <c r="BE110" i="4"/>
  <c r="BF110" i="4"/>
  <c r="BE111" i="4"/>
  <c r="BF111" i="4"/>
  <c r="BE112" i="4"/>
  <c r="BF112" i="4"/>
  <c r="BE113" i="4"/>
  <c r="BF113" i="4"/>
  <c r="BE114" i="4"/>
  <c r="BF114" i="4"/>
  <c r="BE115" i="4"/>
  <c r="BF115" i="4"/>
  <c r="BE116" i="4"/>
  <c r="BF116" i="4"/>
  <c r="BE117" i="4"/>
  <c r="BF117" i="4"/>
  <c r="BE118" i="4"/>
  <c r="BF118" i="4"/>
  <c r="BE119" i="4"/>
  <c r="BF119" i="4"/>
  <c r="BE120" i="4"/>
  <c r="BF120" i="4"/>
  <c r="BE121" i="4"/>
  <c r="BF121" i="4"/>
  <c r="BE122" i="4"/>
  <c r="BF122" i="4"/>
  <c r="BE123" i="4"/>
  <c r="BF123" i="4"/>
  <c r="BE124" i="4"/>
  <c r="BF124" i="4"/>
  <c r="BE125" i="4"/>
  <c r="BF125" i="4"/>
  <c r="BE126" i="4"/>
  <c r="BF126" i="4"/>
  <c r="BE127" i="4"/>
  <c r="BF127" i="4"/>
  <c r="BE128" i="4"/>
  <c r="BF128" i="4"/>
  <c r="BE129" i="4"/>
  <c r="BF129" i="4"/>
  <c r="BE130" i="4"/>
  <c r="BF130" i="4"/>
  <c r="BE131" i="4"/>
  <c r="BF131" i="4"/>
  <c r="BE132" i="4"/>
  <c r="BF132" i="4"/>
  <c r="BE133" i="4"/>
  <c r="BF133" i="4"/>
  <c r="BE134" i="4"/>
  <c r="BF134" i="4"/>
  <c r="BE135" i="4"/>
  <c r="BF135" i="4"/>
  <c r="BE136" i="4"/>
  <c r="BF136" i="4"/>
  <c r="BE137" i="4"/>
  <c r="BF137" i="4"/>
  <c r="BE138" i="4"/>
  <c r="BF138" i="4"/>
  <c r="BE139" i="4"/>
  <c r="BF139" i="4"/>
  <c r="BE140" i="4"/>
  <c r="BF140" i="4"/>
  <c r="BE141" i="4"/>
  <c r="BF141" i="4"/>
  <c r="BE142" i="4"/>
  <c r="BF142" i="4"/>
  <c r="BE143" i="4"/>
  <c r="BF143" i="4"/>
  <c r="BE144" i="4"/>
  <c r="BF144" i="4"/>
  <c r="BE145" i="4"/>
  <c r="BF145" i="4"/>
  <c r="BE146" i="4"/>
  <c r="BF146" i="4"/>
  <c r="BE147" i="4"/>
  <c r="BF147" i="4"/>
  <c r="BE148" i="4"/>
  <c r="BF148" i="4"/>
  <c r="BE149" i="4"/>
  <c r="BF149" i="4"/>
  <c r="BE150" i="4"/>
  <c r="BF150" i="4"/>
  <c r="BE151" i="4"/>
  <c r="BF151" i="4"/>
  <c r="BE152" i="4"/>
  <c r="BF152" i="4"/>
  <c r="BE153" i="4"/>
  <c r="BF153" i="4"/>
  <c r="BE154" i="4"/>
  <c r="BF154" i="4"/>
  <c r="BE155" i="4"/>
  <c r="BF155" i="4"/>
  <c r="BE156" i="4"/>
  <c r="BF156" i="4"/>
  <c r="BE157" i="4"/>
  <c r="BF157" i="4"/>
  <c r="BE158" i="4"/>
  <c r="BF158" i="4"/>
  <c r="BE159" i="4"/>
  <c r="BF159" i="4"/>
  <c r="BE160" i="4"/>
  <c r="BF160" i="4"/>
  <c r="BE161" i="4"/>
  <c r="BF161" i="4"/>
  <c r="BE162" i="4"/>
  <c r="BF162" i="4"/>
  <c r="BE163" i="4"/>
  <c r="BF163" i="4"/>
  <c r="BE164" i="4"/>
  <c r="BF164" i="4"/>
  <c r="BE165" i="4"/>
  <c r="BF165" i="4"/>
  <c r="BE166" i="4"/>
  <c r="BF166" i="4"/>
  <c r="BE167" i="4"/>
  <c r="BF167" i="4"/>
  <c r="BE168" i="4"/>
  <c r="BF168" i="4"/>
  <c r="BE169" i="4"/>
  <c r="BF169" i="4"/>
  <c r="BE170" i="4"/>
  <c r="BF170" i="4"/>
  <c r="BE171" i="4"/>
  <c r="BF171" i="4"/>
  <c r="BE172" i="4"/>
  <c r="BF172" i="4"/>
  <c r="BE173" i="4"/>
  <c r="BF173" i="4"/>
  <c r="BE174" i="4"/>
  <c r="BF174" i="4"/>
  <c r="BE175" i="4"/>
  <c r="BF175" i="4"/>
  <c r="BE176" i="4"/>
  <c r="BF176" i="4"/>
  <c r="BE177" i="4"/>
  <c r="BF177" i="4"/>
  <c r="BE178" i="4"/>
  <c r="BF178" i="4"/>
  <c r="BE179" i="4"/>
  <c r="BF179" i="4"/>
  <c r="BE180" i="4"/>
  <c r="BF180" i="4"/>
  <c r="BE181" i="4"/>
  <c r="BF181" i="4"/>
  <c r="BE182" i="4"/>
  <c r="BF182" i="4"/>
  <c r="BE183" i="4"/>
  <c r="BF183" i="4"/>
  <c r="BE184" i="4"/>
  <c r="BF184" i="4"/>
  <c r="BE185" i="4"/>
  <c r="BF185" i="4"/>
  <c r="BE186" i="4"/>
  <c r="BF186" i="4"/>
  <c r="BE187" i="4"/>
  <c r="BF187" i="4"/>
  <c r="BE188" i="4"/>
  <c r="BF188" i="4"/>
  <c r="BE189" i="4"/>
  <c r="BF189" i="4"/>
  <c r="BE190" i="4"/>
  <c r="BF190" i="4"/>
  <c r="BE191" i="4"/>
  <c r="BF191" i="4"/>
  <c r="BE192" i="4"/>
  <c r="BF192" i="4"/>
  <c r="BE193" i="4"/>
  <c r="BF193" i="4"/>
  <c r="BE194" i="4"/>
  <c r="BF194" i="4"/>
  <c r="BE195" i="4"/>
  <c r="BF195" i="4"/>
  <c r="BE196" i="4"/>
  <c r="BF196" i="4"/>
  <c r="BE197" i="4"/>
  <c r="BF197" i="4"/>
  <c r="BE198" i="4"/>
  <c r="BF198" i="4"/>
  <c r="BE199" i="4"/>
  <c r="BF199" i="4"/>
  <c r="BE200" i="4"/>
  <c r="BF200" i="4"/>
  <c r="BE201" i="4"/>
  <c r="BF201" i="4"/>
  <c r="BF2" i="4"/>
  <c r="BE2" i="4"/>
  <c r="B12" i="3"/>
  <c r="B11" i="3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AT3" i="4"/>
  <c r="AT4" i="4"/>
  <c r="AT5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T44" i="4"/>
  <c r="AT45" i="4"/>
  <c r="AT46" i="4"/>
  <c r="AT47" i="4"/>
  <c r="AT48" i="4"/>
  <c r="AT49" i="4"/>
  <c r="AT50" i="4"/>
  <c r="AT51" i="4"/>
  <c r="AT52" i="4"/>
  <c r="AT53" i="4"/>
  <c r="AT54" i="4"/>
  <c r="AT55" i="4"/>
  <c r="AT56" i="4"/>
  <c r="AT57" i="4"/>
  <c r="AT58" i="4"/>
  <c r="AT59" i="4"/>
  <c r="AT60" i="4"/>
  <c r="AT61" i="4"/>
  <c r="AT62" i="4"/>
  <c r="AT63" i="4"/>
  <c r="AT64" i="4"/>
  <c r="AT65" i="4"/>
  <c r="AT66" i="4"/>
  <c r="AT67" i="4"/>
  <c r="AT68" i="4"/>
  <c r="AT69" i="4"/>
  <c r="AT70" i="4"/>
  <c r="AT71" i="4"/>
  <c r="AT72" i="4"/>
  <c r="AT73" i="4"/>
  <c r="AT74" i="4"/>
  <c r="AT75" i="4"/>
  <c r="AT76" i="4"/>
  <c r="AT77" i="4"/>
  <c r="AT78" i="4"/>
  <c r="AT79" i="4"/>
  <c r="AT80" i="4"/>
  <c r="AT81" i="4"/>
  <c r="AT82" i="4"/>
  <c r="AT83" i="4"/>
  <c r="AT84" i="4"/>
  <c r="AT85" i="4"/>
  <c r="AT86" i="4"/>
  <c r="AT87" i="4"/>
  <c r="AT88" i="4"/>
  <c r="AT89" i="4"/>
  <c r="AT90" i="4"/>
  <c r="AT91" i="4"/>
  <c r="AT92" i="4"/>
  <c r="AT93" i="4"/>
  <c r="AT94" i="4"/>
  <c r="AT95" i="4"/>
  <c r="AT96" i="4"/>
  <c r="AT97" i="4"/>
  <c r="AT98" i="4"/>
  <c r="AT99" i="4"/>
  <c r="AT100" i="4"/>
  <c r="AT101" i="4"/>
  <c r="AT102" i="4"/>
  <c r="AT103" i="4"/>
  <c r="AT104" i="4"/>
  <c r="AT105" i="4"/>
  <c r="AT106" i="4"/>
  <c r="AT107" i="4"/>
  <c r="AT108" i="4"/>
  <c r="AT109" i="4"/>
  <c r="AT110" i="4"/>
  <c r="AT111" i="4"/>
  <c r="AT112" i="4"/>
  <c r="AT113" i="4"/>
  <c r="AT114" i="4"/>
  <c r="AT115" i="4"/>
  <c r="AT116" i="4"/>
  <c r="AT117" i="4"/>
  <c r="AT118" i="4"/>
  <c r="AT119" i="4"/>
  <c r="AT120" i="4"/>
  <c r="AT121" i="4"/>
  <c r="AT122" i="4"/>
  <c r="AT123" i="4"/>
  <c r="AT124" i="4"/>
  <c r="AT125" i="4"/>
  <c r="AT126" i="4"/>
  <c r="AT127" i="4"/>
  <c r="AT128" i="4"/>
  <c r="AT129" i="4"/>
  <c r="AT130" i="4"/>
  <c r="AT131" i="4"/>
  <c r="AT132" i="4"/>
  <c r="AT133" i="4"/>
  <c r="AT134" i="4"/>
  <c r="AT135" i="4"/>
  <c r="AT136" i="4"/>
  <c r="AT137" i="4"/>
  <c r="AT138" i="4"/>
  <c r="AT139" i="4"/>
  <c r="AT140" i="4"/>
  <c r="AT141" i="4"/>
  <c r="AT142" i="4"/>
  <c r="AT143" i="4"/>
  <c r="AT144" i="4"/>
  <c r="AT145" i="4"/>
  <c r="AT146" i="4"/>
  <c r="AT147" i="4"/>
  <c r="AT148" i="4"/>
  <c r="AT149" i="4"/>
  <c r="AT150" i="4"/>
  <c r="AT151" i="4"/>
  <c r="AT152" i="4"/>
  <c r="AT153" i="4"/>
  <c r="AT154" i="4"/>
  <c r="AT155" i="4"/>
  <c r="AT156" i="4"/>
  <c r="AT157" i="4"/>
  <c r="AT158" i="4"/>
  <c r="AT159" i="4"/>
  <c r="AT160" i="4"/>
  <c r="AT161" i="4"/>
  <c r="AT162" i="4"/>
  <c r="AT163" i="4"/>
  <c r="AT164" i="4"/>
  <c r="AT165" i="4"/>
  <c r="AT166" i="4"/>
  <c r="AT167" i="4"/>
  <c r="AT168" i="4"/>
  <c r="AT169" i="4"/>
  <c r="AT170" i="4"/>
  <c r="AT171" i="4"/>
  <c r="AT172" i="4"/>
  <c r="AT173" i="4"/>
  <c r="AT174" i="4"/>
  <c r="AT175" i="4"/>
  <c r="AT176" i="4"/>
  <c r="AT177" i="4"/>
  <c r="AT178" i="4"/>
  <c r="AT179" i="4"/>
  <c r="AT180" i="4"/>
  <c r="AT181" i="4"/>
  <c r="AT182" i="4"/>
  <c r="AT183" i="4"/>
  <c r="AT184" i="4"/>
  <c r="AT185" i="4"/>
  <c r="AT186" i="4"/>
  <c r="AT187" i="4"/>
  <c r="AT188" i="4"/>
  <c r="AT189" i="4"/>
  <c r="AT190" i="4"/>
  <c r="AT191" i="4"/>
  <c r="AT192" i="4"/>
  <c r="AT193" i="4"/>
  <c r="AT194" i="4"/>
  <c r="AT195" i="4"/>
  <c r="AT196" i="4"/>
  <c r="AT197" i="4"/>
  <c r="AT198" i="4"/>
  <c r="AT199" i="4"/>
  <c r="AT200" i="4"/>
  <c r="AT201" i="4"/>
  <c r="AS2" i="4"/>
  <c r="AQ2" i="4"/>
  <c r="AQ3" i="4"/>
  <c r="AQ4" i="4"/>
  <c r="AQ5" i="4"/>
  <c r="AS6" i="4"/>
  <c r="AQ6" i="4"/>
  <c r="AQ7" i="4"/>
  <c r="AQ8" i="4"/>
  <c r="AQ9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2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6" i="4"/>
  <c r="AQ147" i="4"/>
  <c r="AQ148" i="4"/>
  <c r="AQ149" i="4"/>
  <c r="AQ150" i="4"/>
  <c r="AQ151" i="4"/>
  <c r="AQ152" i="4"/>
  <c r="AQ153" i="4"/>
  <c r="AQ154" i="4"/>
  <c r="AQ155" i="4"/>
  <c r="AQ156" i="4"/>
  <c r="AQ157" i="4"/>
  <c r="AQ158" i="4"/>
  <c r="AQ159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193" i="4"/>
  <c r="AQ194" i="4"/>
  <c r="AQ195" i="4"/>
  <c r="AQ196" i="4"/>
  <c r="AQ197" i="4"/>
  <c r="AQ198" i="4"/>
  <c r="AQ199" i="4"/>
  <c r="AQ200" i="4"/>
  <c r="AQ201" i="4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Z2" i="4"/>
  <c r="Z3" i="4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AI3" i="4"/>
  <c r="I3" i="5"/>
  <c r="AJ3" i="4"/>
  <c r="J3" i="5"/>
  <c r="AI4" i="4"/>
  <c r="I4" i="5"/>
  <c r="AJ4" i="4"/>
  <c r="J4" i="5"/>
  <c r="AI5" i="4"/>
  <c r="I5" i="5"/>
  <c r="AJ5" i="4"/>
  <c r="J5" i="5"/>
  <c r="AI8" i="4"/>
  <c r="I6" i="5"/>
  <c r="AJ8" i="4"/>
  <c r="J6" i="5"/>
  <c r="AI9" i="4"/>
  <c r="I7" i="5"/>
  <c r="AJ9" i="4"/>
  <c r="J7" i="5"/>
  <c r="AI11" i="4"/>
  <c r="I8" i="5"/>
  <c r="AJ11" i="4"/>
  <c r="J8" i="5"/>
  <c r="I9" i="5"/>
  <c r="J9" i="5"/>
  <c r="AI6" i="4"/>
  <c r="I10" i="5"/>
  <c r="AJ6" i="4"/>
  <c r="J10" i="5"/>
  <c r="AI7" i="4"/>
  <c r="AI10" i="4"/>
  <c r="I11" i="5"/>
  <c r="AJ7" i="4"/>
  <c r="AJ10" i="4"/>
  <c r="J11" i="5"/>
  <c r="AI12" i="4"/>
  <c r="I12" i="5"/>
  <c r="AJ12" i="4"/>
  <c r="J12" i="5"/>
  <c r="AI13" i="4"/>
  <c r="I13" i="5"/>
  <c r="AJ13" i="4"/>
  <c r="J13" i="5"/>
  <c r="I14" i="5"/>
  <c r="J14" i="5"/>
  <c r="BV19" i="4"/>
  <c r="BP2" i="4"/>
  <c r="BP3" i="4"/>
  <c r="BP4" i="4"/>
  <c r="BP5" i="4"/>
  <c r="BP6" i="4"/>
  <c r="BP7" i="4"/>
  <c r="BP8" i="4"/>
  <c r="BP9" i="4"/>
  <c r="BP10" i="4"/>
  <c r="BP11" i="4"/>
  <c r="BP12" i="4"/>
  <c r="BP13" i="4"/>
  <c r="BP14" i="4"/>
  <c r="BP15" i="4"/>
  <c r="BP16" i="4"/>
  <c r="BP17" i="4"/>
  <c r="BP18" i="4"/>
  <c r="BP19" i="4"/>
  <c r="BP20" i="4"/>
  <c r="BP21" i="4"/>
  <c r="BP22" i="4"/>
  <c r="BP23" i="4"/>
  <c r="BP24" i="4"/>
  <c r="BP25" i="4"/>
  <c r="BP26" i="4"/>
  <c r="BP27" i="4"/>
  <c r="BP28" i="4"/>
  <c r="BP29" i="4"/>
  <c r="BP30" i="4"/>
  <c r="BP31" i="4"/>
  <c r="BP32" i="4"/>
  <c r="BP33" i="4"/>
  <c r="BP34" i="4"/>
  <c r="BP35" i="4"/>
  <c r="BP36" i="4"/>
  <c r="BP37" i="4"/>
  <c r="BP38" i="4"/>
  <c r="BP39" i="4"/>
  <c r="BP40" i="4"/>
  <c r="BP41" i="4"/>
  <c r="BP42" i="4"/>
  <c r="BP43" i="4"/>
  <c r="BP44" i="4"/>
  <c r="BP45" i="4"/>
  <c r="BP46" i="4"/>
  <c r="BP47" i="4"/>
  <c r="BP48" i="4"/>
  <c r="BP49" i="4"/>
  <c r="BP50" i="4"/>
  <c r="BP51" i="4"/>
  <c r="BP52" i="4"/>
  <c r="BP53" i="4"/>
  <c r="BP54" i="4"/>
  <c r="BP55" i="4"/>
  <c r="BP56" i="4"/>
  <c r="BP57" i="4"/>
  <c r="BP58" i="4"/>
  <c r="BP59" i="4"/>
  <c r="BP60" i="4"/>
  <c r="BP61" i="4"/>
  <c r="BP62" i="4"/>
  <c r="BP63" i="4"/>
  <c r="BP64" i="4"/>
  <c r="BP65" i="4"/>
  <c r="BP66" i="4"/>
  <c r="BP67" i="4"/>
  <c r="BP68" i="4"/>
  <c r="BP69" i="4"/>
  <c r="BP70" i="4"/>
  <c r="BP71" i="4"/>
  <c r="BP72" i="4"/>
  <c r="BP73" i="4"/>
  <c r="BP74" i="4"/>
  <c r="BP75" i="4"/>
  <c r="BP76" i="4"/>
  <c r="BP77" i="4"/>
  <c r="BP78" i="4"/>
  <c r="BP79" i="4"/>
  <c r="BP80" i="4"/>
  <c r="BP81" i="4"/>
  <c r="BP82" i="4"/>
  <c r="BP83" i="4"/>
  <c r="BP84" i="4"/>
  <c r="BP85" i="4"/>
  <c r="BP86" i="4"/>
  <c r="BP87" i="4"/>
  <c r="BP88" i="4"/>
  <c r="BP89" i="4"/>
  <c r="BP90" i="4"/>
  <c r="BP91" i="4"/>
  <c r="BP92" i="4"/>
  <c r="BP93" i="4"/>
  <c r="BP94" i="4"/>
  <c r="BP95" i="4"/>
  <c r="BP96" i="4"/>
  <c r="BP97" i="4"/>
  <c r="BP98" i="4"/>
  <c r="BP99" i="4"/>
  <c r="BP100" i="4"/>
  <c r="BP101" i="4"/>
  <c r="BP102" i="4"/>
  <c r="BP103" i="4"/>
  <c r="BP104" i="4"/>
  <c r="BP105" i="4"/>
  <c r="BP106" i="4"/>
  <c r="BP107" i="4"/>
  <c r="BP108" i="4"/>
  <c r="BP109" i="4"/>
  <c r="BP110" i="4"/>
  <c r="BP111" i="4"/>
  <c r="BP112" i="4"/>
  <c r="BP113" i="4"/>
  <c r="BP114" i="4"/>
  <c r="BP115" i="4"/>
  <c r="BP116" i="4"/>
  <c r="BP117" i="4"/>
  <c r="BP118" i="4"/>
  <c r="BP119" i="4"/>
  <c r="BP120" i="4"/>
  <c r="BP121" i="4"/>
  <c r="BP122" i="4"/>
  <c r="BP123" i="4"/>
  <c r="BP124" i="4"/>
  <c r="BP125" i="4"/>
  <c r="BP126" i="4"/>
  <c r="BP127" i="4"/>
  <c r="BP128" i="4"/>
  <c r="BP129" i="4"/>
  <c r="BP130" i="4"/>
  <c r="BP131" i="4"/>
  <c r="BP132" i="4"/>
  <c r="BP133" i="4"/>
  <c r="BP134" i="4"/>
  <c r="BP135" i="4"/>
  <c r="BP136" i="4"/>
  <c r="BP137" i="4"/>
  <c r="BP138" i="4"/>
  <c r="BP139" i="4"/>
  <c r="BP140" i="4"/>
  <c r="BP141" i="4"/>
  <c r="BP142" i="4"/>
  <c r="BP143" i="4"/>
  <c r="BP144" i="4"/>
  <c r="BP145" i="4"/>
  <c r="BP146" i="4"/>
  <c r="BP147" i="4"/>
  <c r="BP148" i="4"/>
  <c r="BP149" i="4"/>
  <c r="BP150" i="4"/>
  <c r="BP151" i="4"/>
  <c r="BP152" i="4"/>
  <c r="BP153" i="4"/>
  <c r="BP154" i="4"/>
  <c r="BP155" i="4"/>
  <c r="BP156" i="4"/>
  <c r="BP157" i="4"/>
  <c r="BP158" i="4"/>
  <c r="BP159" i="4"/>
  <c r="BP160" i="4"/>
  <c r="BP161" i="4"/>
  <c r="BP162" i="4"/>
  <c r="BP163" i="4"/>
  <c r="BP164" i="4"/>
  <c r="BP165" i="4"/>
  <c r="BP166" i="4"/>
  <c r="BP167" i="4"/>
  <c r="BP168" i="4"/>
  <c r="BP169" i="4"/>
  <c r="BP170" i="4"/>
  <c r="BP171" i="4"/>
  <c r="BP172" i="4"/>
  <c r="BP173" i="4"/>
  <c r="BP174" i="4"/>
  <c r="BP175" i="4"/>
  <c r="BP176" i="4"/>
  <c r="BP177" i="4"/>
  <c r="BP178" i="4"/>
  <c r="BP179" i="4"/>
  <c r="BP180" i="4"/>
  <c r="BP181" i="4"/>
  <c r="BP182" i="4"/>
  <c r="BP183" i="4"/>
  <c r="BP184" i="4"/>
  <c r="BP185" i="4"/>
  <c r="BP186" i="4"/>
  <c r="BP187" i="4"/>
  <c r="BP188" i="4"/>
  <c r="BP189" i="4"/>
  <c r="BP190" i="4"/>
  <c r="BP191" i="4"/>
  <c r="BP192" i="4"/>
  <c r="BP193" i="4"/>
  <c r="BP194" i="4"/>
  <c r="BP195" i="4"/>
  <c r="BP196" i="4"/>
  <c r="BP197" i="4"/>
  <c r="BP198" i="4"/>
  <c r="BP199" i="4"/>
  <c r="BP200" i="4"/>
  <c r="BP201" i="4"/>
  <c r="BA3" i="4"/>
  <c r="BA4" i="4"/>
  <c r="BA5" i="4"/>
  <c r="BA7" i="4"/>
  <c r="BA8" i="4"/>
  <c r="BA9" i="4"/>
  <c r="BA10" i="4"/>
  <c r="BA11" i="4"/>
  <c r="BA12" i="4"/>
  <c r="BA13" i="4"/>
  <c r="BA14" i="4"/>
  <c r="BA15" i="4"/>
  <c r="BA16" i="4"/>
  <c r="BA17" i="4"/>
  <c r="BA18" i="4"/>
  <c r="BA19" i="4"/>
  <c r="BA20" i="4"/>
  <c r="BA21" i="4"/>
  <c r="BA22" i="4"/>
  <c r="BA23" i="4"/>
  <c r="BA24" i="4"/>
  <c r="BA25" i="4"/>
  <c r="BA26" i="4"/>
  <c r="BA27" i="4"/>
  <c r="BA28" i="4"/>
  <c r="BA29" i="4"/>
  <c r="BA30" i="4"/>
  <c r="BA31" i="4"/>
  <c r="BA32" i="4"/>
  <c r="BA33" i="4"/>
  <c r="BA34" i="4"/>
  <c r="BA35" i="4"/>
  <c r="BA36" i="4"/>
  <c r="BA37" i="4"/>
  <c r="BA38" i="4"/>
  <c r="BA39" i="4"/>
  <c r="BA40" i="4"/>
  <c r="BA41" i="4"/>
  <c r="BA42" i="4"/>
  <c r="BA43" i="4"/>
  <c r="BA44" i="4"/>
  <c r="BA45" i="4"/>
  <c r="BA46" i="4"/>
  <c r="BA47" i="4"/>
  <c r="BA48" i="4"/>
  <c r="BA49" i="4"/>
  <c r="BA50" i="4"/>
  <c r="BA51" i="4"/>
  <c r="BA52" i="4"/>
  <c r="BA53" i="4"/>
  <c r="BA54" i="4"/>
  <c r="BA55" i="4"/>
  <c r="BA56" i="4"/>
  <c r="BA57" i="4"/>
  <c r="BA58" i="4"/>
  <c r="BA59" i="4"/>
  <c r="BA60" i="4"/>
  <c r="BA61" i="4"/>
  <c r="BA62" i="4"/>
  <c r="BA63" i="4"/>
  <c r="BA64" i="4"/>
  <c r="BA65" i="4"/>
  <c r="BA66" i="4"/>
  <c r="BA67" i="4"/>
  <c r="BA68" i="4"/>
  <c r="BA69" i="4"/>
  <c r="BA70" i="4"/>
  <c r="BA71" i="4"/>
  <c r="BA72" i="4"/>
  <c r="BA73" i="4"/>
  <c r="BA74" i="4"/>
  <c r="BA75" i="4"/>
  <c r="BA76" i="4"/>
  <c r="BA77" i="4"/>
  <c r="BA78" i="4"/>
  <c r="BA79" i="4"/>
  <c r="BA80" i="4"/>
  <c r="BA81" i="4"/>
  <c r="BA82" i="4"/>
  <c r="BA83" i="4"/>
  <c r="BA84" i="4"/>
  <c r="BA85" i="4"/>
  <c r="BA86" i="4"/>
  <c r="BA87" i="4"/>
  <c r="BA88" i="4"/>
  <c r="BA89" i="4"/>
  <c r="BA90" i="4"/>
  <c r="BA91" i="4"/>
  <c r="BA92" i="4"/>
  <c r="BA93" i="4"/>
  <c r="BA94" i="4"/>
  <c r="BA95" i="4"/>
  <c r="BA96" i="4"/>
  <c r="BA97" i="4"/>
  <c r="BA98" i="4"/>
  <c r="BA99" i="4"/>
  <c r="BA100" i="4"/>
  <c r="BA101" i="4"/>
  <c r="BA102" i="4"/>
  <c r="BA103" i="4"/>
  <c r="BA104" i="4"/>
  <c r="BA105" i="4"/>
  <c r="BA106" i="4"/>
  <c r="BA107" i="4"/>
  <c r="BA108" i="4"/>
  <c r="BA109" i="4"/>
  <c r="BA110" i="4"/>
  <c r="BA111" i="4"/>
  <c r="BA112" i="4"/>
  <c r="BA113" i="4"/>
  <c r="BA114" i="4"/>
  <c r="BA115" i="4"/>
  <c r="BA116" i="4"/>
  <c r="BA117" i="4"/>
  <c r="BA118" i="4"/>
  <c r="BA119" i="4"/>
  <c r="BA120" i="4"/>
  <c r="BA121" i="4"/>
  <c r="BA122" i="4"/>
  <c r="BA123" i="4"/>
  <c r="BA124" i="4"/>
  <c r="BA125" i="4"/>
  <c r="BA126" i="4"/>
  <c r="BA127" i="4"/>
  <c r="BA128" i="4"/>
  <c r="BA129" i="4"/>
  <c r="BA130" i="4"/>
  <c r="BA131" i="4"/>
  <c r="BA132" i="4"/>
  <c r="BA133" i="4"/>
  <c r="BA134" i="4"/>
  <c r="BA135" i="4"/>
  <c r="BA136" i="4"/>
  <c r="BA137" i="4"/>
  <c r="BA138" i="4"/>
  <c r="BA139" i="4"/>
  <c r="BA140" i="4"/>
  <c r="BA141" i="4"/>
  <c r="BA142" i="4"/>
  <c r="BA143" i="4"/>
  <c r="BA144" i="4"/>
  <c r="BA145" i="4"/>
  <c r="BA146" i="4"/>
  <c r="BA147" i="4"/>
  <c r="BA148" i="4"/>
  <c r="BA149" i="4"/>
  <c r="BA150" i="4"/>
  <c r="BA151" i="4"/>
  <c r="BA152" i="4"/>
  <c r="BA153" i="4"/>
  <c r="BA154" i="4"/>
  <c r="BA155" i="4"/>
  <c r="BA156" i="4"/>
  <c r="BA157" i="4"/>
  <c r="BA158" i="4"/>
  <c r="BA159" i="4"/>
  <c r="BA160" i="4"/>
  <c r="BA161" i="4"/>
  <c r="BA162" i="4"/>
  <c r="BA163" i="4"/>
  <c r="BA164" i="4"/>
  <c r="BA165" i="4"/>
  <c r="BA166" i="4"/>
  <c r="BA167" i="4"/>
  <c r="BA168" i="4"/>
  <c r="BA169" i="4"/>
  <c r="BA170" i="4"/>
  <c r="BA171" i="4"/>
  <c r="BA172" i="4"/>
  <c r="BA173" i="4"/>
  <c r="BA174" i="4"/>
  <c r="BA175" i="4"/>
  <c r="BA176" i="4"/>
  <c r="BA177" i="4"/>
  <c r="BA178" i="4"/>
  <c r="BA179" i="4"/>
  <c r="BA180" i="4"/>
  <c r="BA181" i="4"/>
  <c r="BA182" i="4"/>
  <c r="BA183" i="4"/>
  <c r="BA184" i="4"/>
  <c r="BA185" i="4"/>
  <c r="BA186" i="4"/>
  <c r="BA187" i="4"/>
  <c r="BA188" i="4"/>
  <c r="BA189" i="4"/>
  <c r="BA190" i="4"/>
  <c r="BA191" i="4"/>
  <c r="BA192" i="4"/>
  <c r="BA193" i="4"/>
  <c r="BA194" i="4"/>
  <c r="BA195" i="4"/>
  <c r="BA196" i="4"/>
  <c r="BA197" i="4"/>
  <c r="BA198" i="4"/>
  <c r="BA199" i="4"/>
  <c r="BA200" i="4"/>
  <c r="BA201" i="4"/>
  <c r="BV28" i="4"/>
  <c r="BV29" i="4"/>
  <c r="BQ2" i="4"/>
  <c r="BB3" i="4"/>
  <c r="BQ3" i="4"/>
  <c r="BB4" i="4"/>
  <c r="BQ4" i="4"/>
  <c r="BB5" i="4"/>
  <c r="BQ5" i="4"/>
  <c r="BQ6" i="4"/>
  <c r="BB7" i="4"/>
  <c r="BQ7" i="4"/>
  <c r="BB8" i="4"/>
  <c r="BQ8" i="4"/>
  <c r="BB9" i="4"/>
  <c r="BQ9" i="4"/>
  <c r="BB10" i="4"/>
  <c r="BQ10" i="4"/>
  <c r="BB11" i="4"/>
  <c r="BQ11" i="4"/>
  <c r="BB12" i="4"/>
  <c r="BQ12" i="4"/>
  <c r="BB13" i="4"/>
  <c r="BQ13" i="4"/>
  <c r="BB14" i="4"/>
  <c r="BQ14" i="4"/>
  <c r="BB15" i="4"/>
  <c r="BQ15" i="4"/>
  <c r="BB16" i="4"/>
  <c r="BQ16" i="4"/>
  <c r="BB17" i="4"/>
  <c r="BQ17" i="4"/>
  <c r="BB18" i="4"/>
  <c r="BQ18" i="4"/>
  <c r="BB19" i="4"/>
  <c r="BQ19" i="4"/>
  <c r="BB20" i="4"/>
  <c r="BQ20" i="4"/>
  <c r="BB21" i="4"/>
  <c r="BQ21" i="4"/>
  <c r="BB22" i="4"/>
  <c r="BQ22" i="4"/>
  <c r="BB23" i="4"/>
  <c r="BQ23" i="4"/>
  <c r="BB24" i="4"/>
  <c r="BQ24" i="4"/>
  <c r="BB25" i="4"/>
  <c r="BQ25" i="4"/>
  <c r="BB26" i="4"/>
  <c r="BQ26" i="4"/>
  <c r="BB27" i="4"/>
  <c r="BQ27" i="4"/>
  <c r="BB28" i="4"/>
  <c r="BQ28" i="4"/>
  <c r="BB29" i="4"/>
  <c r="BQ29" i="4"/>
  <c r="BB30" i="4"/>
  <c r="BQ30" i="4"/>
  <c r="BB31" i="4"/>
  <c r="BQ31" i="4"/>
  <c r="BB32" i="4"/>
  <c r="BQ32" i="4"/>
  <c r="BB33" i="4"/>
  <c r="BQ33" i="4"/>
  <c r="BB34" i="4"/>
  <c r="BQ34" i="4"/>
  <c r="BB35" i="4"/>
  <c r="BQ35" i="4"/>
  <c r="BB36" i="4"/>
  <c r="BQ36" i="4"/>
  <c r="BB37" i="4"/>
  <c r="BQ37" i="4"/>
  <c r="BB38" i="4"/>
  <c r="BQ38" i="4"/>
  <c r="BB39" i="4"/>
  <c r="BQ39" i="4"/>
  <c r="BB40" i="4"/>
  <c r="BQ40" i="4"/>
  <c r="BB41" i="4"/>
  <c r="BQ41" i="4"/>
  <c r="BB42" i="4"/>
  <c r="BQ42" i="4"/>
  <c r="BB43" i="4"/>
  <c r="BQ43" i="4"/>
  <c r="BB44" i="4"/>
  <c r="BQ44" i="4"/>
  <c r="BB45" i="4"/>
  <c r="BQ45" i="4"/>
  <c r="BB46" i="4"/>
  <c r="BQ46" i="4"/>
  <c r="BB47" i="4"/>
  <c r="BQ47" i="4"/>
  <c r="BB48" i="4"/>
  <c r="BQ48" i="4"/>
  <c r="BB49" i="4"/>
  <c r="BQ49" i="4"/>
  <c r="BB50" i="4"/>
  <c r="BQ50" i="4"/>
  <c r="BB51" i="4"/>
  <c r="BQ51" i="4"/>
  <c r="BB52" i="4"/>
  <c r="BQ52" i="4"/>
  <c r="BB53" i="4"/>
  <c r="BQ53" i="4"/>
  <c r="BB54" i="4"/>
  <c r="BQ54" i="4"/>
  <c r="BB55" i="4"/>
  <c r="BQ55" i="4"/>
  <c r="BB56" i="4"/>
  <c r="BQ56" i="4"/>
  <c r="BB57" i="4"/>
  <c r="BQ57" i="4"/>
  <c r="BB58" i="4"/>
  <c r="BQ58" i="4"/>
  <c r="BB59" i="4"/>
  <c r="BQ59" i="4"/>
  <c r="BB60" i="4"/>
  <c r="BQ60" i="4"/>
  <c r="BB61" i="4"/>
  <c r="BQ61" i="4"/>
  <c r="BB62" i="4"/>
  <c r="BQ62" i="4"/>
  <c r="BB63" i="4"/>
  <c r="BQ63" i="4"/>
  <c r="BB64" i="4"/>
  <c r="BQ64" i="4"/>
  <c r="BB65" i="4"/>
  <c r="BQ65" i="4"/>
  <c r="BB66" i="4"/>
  <c r="BQ66" i="4"/>
  <c r="BB67" i="4"/>
  <c r="BQ67" i="4"/>
  <c r="BB68" i="4"/>
  <c r="BQ68" i="4"/>
  <c r="BB69" i="4"/>
  <c r="BQ69" i="4"/>
  <c r="BB70" i="4"/>
  <c r="BQ70" i="4"/>
  <c r="BB71" i="4"/>
  <c r="BQ71" i="4"/>
  <c r="BB72" i="4"/>
  <c r="BQ72" i="4"/>
  <c r="BB73" i="4"/>
  <c r="BQ73" i="4"/>
  <c r="BB74" i="4"/>
  <c r="BQ74" i="4"/>
  <c r="BB75" i="4"/>
  <c r="BQ75" i="4"/>
  <c r="BB76" i="4"/>
  <c r="BQ76" i="4"/>
  <c r="BB77" i="4"/>
  <c r="BQ77" i="4"/>
  <c r="BB78" i="4"/>
  <c r="BQ78" i="4"/>
  <c r="BB79" i="4"/>
  <c r="BQ79" i="4"/>
  <c r="BB80" i="4"/>
  <c r="BQ80" i="4"/>
  <c r="BB81" i="4"/>
  <c r="BQ81" i="4"/>
  <c r="BB82" i="4"/>
  <c r="BQ82" i="4"/>
  <c r="BB83" i="4"/>
  <c r="BQ83" i="4"/>
  <c r="BB84" i="4"/>
  <c r="BQ84" i="4"/>
  <c r="BB85" i="4"/>
  <c r="BQ85" i="4"/>
  <c r="BB86" i="4"/>
  <c r="BQ86" i="4"/>
  <c r="BB87" i="4"/>
  <c r="BQ87" i="4"/>
  <c r="BB88" i="4"/>
  <c r="BQ88" i="4"/>
  <c r="BB89" i="4"/>
  <c r="BQ89" i="4"/>
  <c r="BB90" i="4"/>
  <c r="BQ90" i="4"/>
  <c r="BB91" i="4"/>
  <c r="BQ91" i="4"/>
  <c r="BB92" i="4"/>
  <c r="BQ92" i="4"/>
  <c r="BB93" i="4"/>
  <c r="BQ93" i="4"/>
  <c r="BB94" i="4"/>
  <c r="BQ94" i="4"/>
  <c r="BB95" i="4"/>
  <c r="BQ95" i="4"/>
  <c r="BB96" i="4"/>
  <c r="BQ96" i="4"/>
  <c r="BB97" i="4"/>
  <c r="BQ97" i="4"/>
  <c r="BB98" i="4"/>
  <c r="BQ98" i="4"/>
  <c r="BB99" i="4"/>
  <c r="BQ99" i="4"/>
  <c r="BB100" i="4"/>
  <c r="BQ100" i="4"/>
  <c r="BB101" i="4"/>
  <c r="BQ101" i="4"/>
  <c r="BB102" i="4"/>
  <c r="BQ102" i="4"/>
  <c r="BB103" i="4"/>
  <c r="BQ103" i="4"/>
  <c r="BB104" i="4"/>
  <c r="BQ104" i="4"/>
  <c r="BB105" i="4"/>
  <c r="BQ105" i="4"/>
  <c r="BB106" i="4"/>
  <c r="BQ106" i="4"/>
  <c r="BB107" i="4"/>
  <c r="BQ107" i="4"/>
  <c r="BB108" i="4"/>
  <c r="BQ108" i="4"/>
  <c r="BB109" i="4"/>
  <c r="BQ109" i="4"/>
  <c r="BB110" i="4"/>
  <c r="BQ110" i="4"/>
  <c r="BB111" i="4"/>
  <c r="BQ111" i="4"/>
  <c r="BB112" i="4"/>
  <c r="BQ112" i="4"/>
  <c r="BB113" i="4"/>
  <c r="BQ113" i="4"/>
  <c r="BB114" i="4"/>
  <c r="BQ114" i="4"/>
  <c r="BB115" i="4"/>
  <c r="BQ115" i="4"/>
  <c r="BB116" i="4"/>
  <c r="BQ116" i="4"/>
  <c r="BB117" i="4"/>
  <c r="BQ117" i="4"/>
  <c r="BB118" i="4"/>
  <c r="BQ118" i="4"/>
  <c r="BB119" i="4"/>
  <c r="BQ119" i="4"/>
  <c r="BB120" i="4"/>
  <c r="BQ120" i="4"/>
  <c r="BB121" i="4"/>
  <c r="BQ121" i="4"/>
  <c r="BB122" i="4"/>
  <c r="BQ122" i="4"/>
  <c r="BB123" i="4"/>
  <c r="BQ123" i="4"/>
  <c r="BB124" i="4"/>
  <c r="BQ124" i="4"/>
  <c r="BB125" i="4"/>
  <c r="BQ125" i="4"/>
  <c r="BB126" i="4"/>
  <c r="BQ126" i="4"/>
  <c r="BB127" i="4"/>
  <c r="BQ127" i="4"/>
  <c r="BB128" i="4"/>
  <c r="BQ128" i="4"/>
  <c r="BB129" i="4"/>
  <c r="BQ129" i="4"/>
  <c r="BB130" i="4"/>
  <c r="BQ130" i="4"/>
  <c r="BB131" i="4"/>
  <c r="BQ131" i="4"/>
  <c r="BB132" i="4"/>
  <c r="BQ132" i="4"/>
  <c r="BB133" i="4"/>
  <c r="BQ133" i="4"/>
  <c r="BB134" i="4"/>
  <c r="BQ134" i="4"/>
  <c r="BB135" i="4"/>
  <c r="BQ135" i="4"/>
  <c r="BB136" i="4"/>
  <c r="BQ136" i="4"/>
  <c r="BB137" i="4"/>
  <c r="BQ137" i="4"/>
  <c r="BB138" i="4"/>
  <c r="BQ138" i="4"/>
  <c r="BB139" i="4"/>
  <c r="BQ139" i="4"/>
  <c r="BB140" i="4"/>
  <c r="BQ140" i="4"/>
  <c r="BB141" i="4"/>
  <c r="BQ141" i="4"/>
  <c r="BB142" i="4"/>
  <c r="BQ142" i="4"/>
  <c r="BB143" i="4"/>
  <c r="BQ143" i="4"/>
  <c r="BB144" i="4"/>
  <c r="BQ144" i="4"/>
  <c r="BB145" i="4"/>
  <c r="BQ145" i="4"/>
  <c r="BB146" i="4"/>
  <c r="BQ146" i="4"/>
  <c r="BB147" i="4"/>
  <c r="BQ147" i="4"/>
  <c r="BB148" i="4"/>
  <c r="BQ148" i="4"/>
  <c r="BB149" i="4"/>
  <c r="BQ149" i="4"/>
  <c r="BB150" i="4"/>
  <c r="BQ150" i="4"/>
  <c r="BB151" i="4"/>
  <c r="BQ151" i="4"/>
  <c r="BB152" i="4"/>
  <c r="BQ152" i="4"/>
  <c r="BB153" i="4"/>
  <c r="BQ153" i="4"/>
  <c r="BB154" i="4"/>
  <c r="BQ154" i="4"/>
  <c r="BB155" i="4"/>
  <c r="BQ155" i="4"/>
  <c r="BB156" i="4"/>
  <c r="BQ156" i="4"/>
  <c r="BB157" i="4"/>
  <c r="BQ157" i="4"/>
  <c r="BB158" i="4"/>
  <c r="BQ158" i="4"/>
  <c r="BB159" i="4"/>
  <c r="BQ159" i="4"/>
  <c r="BB160" i="4"/>
  <c r="BQ160" i="4"/>
  <c r="BB161" i="4"/>
  <c r="BQ161" i="4"/>
  <c r="BB162" i="4"/>
  <c r="BQ162" i="4"/>
  <c r="BB163" i="4"/>
  <c r="BQ163" i="4"/>
  <c r="BB164" i="4"/>
  <c r="BQ164" i="4"/>
  <c r="BB165" i="4"/>
  <c r="BQ165" i="4"/>
  <c r="BB166" i="4"/>
  <c r="BQ166" i="4"/>
  <c r="BB167" i="4"/>
  <c r="BQ167" i="4"/>
  <c r="BB168" i="4"/>
  <c r="BQ168" i="4"/>
  <c r="BB169" i="4"/>
  <c r="BQ169" i="4"/>
  <c r="BB170" i="4"/>
  <c r="BQ170" i="4"/>
  <c r="BB171" i="4"/>
  <c r="BQ171" i="4"/>
  <c r="BB172" i="4"/>
  <c r="BQ172" i="4"/>
  <c r="BB173" i="4"/>
  <c r="BQ173" i="4"/>
  <c r="BB174" i="4"/>
  <c r="BQ174" i="4"/>
  <c r="BB175" i="4"/>
  <c r="BQ175" i="4"/>
  <c r="BB176" i="4"/>
  <c r="BQ176" i="4"/>
  <c r="BB177" i="4"/>
  <c r="BQ177" i="4"/>
  <c r="BB178" i="4"/>
  <c r="BQ178" i="4"/>
  <c r="BB179" i="4"/>
  <c r="BQ179" i="4"/>
  <c r="BB180" i="4"/>
  <c r="BQ180" i="4"/>
  <c r="BB181" i="4"/>
  <c r="BQ181" i="4"/>
  <c r="BB182" i="4"/>
  <c r="BQ182" i="4"/>
  <c r="BB183" i="4"/>
  <c r="BQ183" i="4"/>
  <c r="BB184" i="4"/>
  <c r="BQ184" i="4"/>
  <c r="BB185" i="4"/>
  <c r="BQ185" i="4"/>
  <c r="BB186" i="4"/>
  <c r="BQ186" i="4"/>
  <c r="BB187" i="4"/>
  <c r="BQ187" i="4"/>
  <c r="BB188" i="4"/>
  <c r="BQ188" i="4"/>
  <c r="BB189" i="4"/>
  <c r="BQ189" i="4"/>
  <c r="BB190" i="4"/>
  <c r="BQ190" i="4"/>
  <c r="BB191" i="4"/>
  <c r="BQ191" i="4"/>
  <c r="BB192" i="4"/>
  <c r="BQ192" i="4"/>
  <c r="BB193" i="4"/>
  <c r="BQ193" i="4"/>
  <c r="BB194" i="4"/>
  <c r="BQ194" i="4"/>
  <c r="BB195" i="4"/>
  <c r="BQ195" i="4"/>
  <c r="BB196" i="4"/>
  <c r="BQ196" i="4"/>
  <c r="BB197" i="4"/>
  <c r="BQ197" i="4"/>
  <c r="BB198" i="4"/>
  <c r="BQ198" i="4"/>
  <c r="BB199" i="4"/>
  <c r="BQ199" i="4"/>
  <c r="BB200" i="4"/>
  <c r="BQ200" i="4"/>
  <c r="BB201" i="4"/>
  <c r="BQ201" i="4"/>
  <c r="BV2" i="4"/>
  <c r="BS2" i="4"/>
  <c r="BS3" i="4"/>
  <c r="BS4" i="4"/>
  <c r="BS5" i="4"/>
  <c r="BS6" i="4"/>
  <c r="BS7" i="4"/>
  <c r="BS8" i="4"/>
  <c r="BS9" i="4"/>
  <c r="BS10" i="4"/>
  <c r="BS11" i="4"/>
  <c r="BS12" i="4"/>
  <c r="BS13" i="4"/>
  <c r="BS14" i="4"/>
  <c r="BS15" i="4"/>
  <c r="BS16" i="4"/>
  <c r="BS17" i="4"/>
  <c r="BS18" i="4"/>
  <c r="BS19" i="4"/>
  <c r="BS20" i="4"/>
  <c r="BS21" i="4"/>
  <c r="BS22" i="4"/>
  <c r="BS23" i="4"/>
  <c r="BS24" i="4"/>
  <c r="BS25" i="4"/>
  <c r="BS26" i="4"/>
  <c r="BS27" i="4"/>
  <c r="BS28" i="4"/>
  <c r="BS29" i="4"/>
  <c r="BS30" i="4"/>
  <c r="BS31" i="4"/>
  <c r="BS32" i="4"/>
  <c r="BS33" i="4"/>
  <c r="BS34" i="4"/>
  <c r="BS35" i="4"/>
  <c r="BS36" i="4"/>
  <c r="BS37" i="4"/>
  <c r="BS38" i="4"/>
  <c r="BS39" i="4"/>
  <c r="BS40" i="4"/>
  <c r="BS41" i="4"/>
  <c r="BS42" i="4"/>
  <c r="BS43" i="4"/>
  <c r="BS44" i="4"/>
  <c r="BS45" i="4"/>
  <c r="BS46" i="4"/>
  <c r="BS47" i="4"/>
  <c r="BS48" i="4"/>
  <c r="BS49" i="4"/>
  <c r="BS50" i="4"/>
  <c r="BS51" i="4"/>
  <c r="BS52" i="4"/>
  <c r="BS53" i="4"/>
  <c r="BS54" i="4"/>
  <c r="BS55" i="4"/>
  <c r="BS56" i="4"/>
  <c r="BS57" i="4"/>
  <c r="BS58" i="4"/>
  <c r="BS59" i="4"/>
  <c r="BS60" i="4"/>
  <c r="BS61" i="4"/>
  <c r="BS62" i="4"/>
  <c r="BS63" i="4"/>
  <c r="BS64" i="4"/>
  <c r="BS65" i="4"/>
  <c r="BS66" i="4"/>
  <c r="BS67" i="4"/>
  <c r="BS68" i="4"/>
  <c r="BS69" i="4"/>
  <c r="BS70" i="4"/>
  <c r="BS71" i="4"/>
  <c r="BS72" i="4"/>
  <c r="BS73" i="4"/>
  <c r="BS74" i="4"/>
  <c r="BS75" i="4"/>
  <c r="BS76" i="4"/>
  <c r="BS77" i="4"/>
  <c r="BS78" i="4"/>
  <c r="BS79" i="4"/>
  <c r="BS80" i="4"/>
  <c r="BS81" i="4"/>
  <c r="BS82" i="4"/>
  <c r="BS83" i="4"/>
  <c r="BS84" i="4"/>
  <c r="BS85" i="4"/>
  <c r="BS86" i="4"/>
  <c r="BS87" i="4"/>
  <c r="BS88" i="4"/>
  <c r="BS89" i="4"/>
  <c r="BS90" i="4"/>
  <c r="BS91" i="4"/>
  <c r="BS92" i="4"/>
  <c r="BS93" i="4"/>
  <c r="BS94" i="4"/>
  <c r="BS95" i="4"/>
  <c r="BS96" i="4"/>
  <c r="BS97" i="4"/>
  <c r="BS98" i="4"/>
  <c r="BS99" i="4"/>
  <c r="BS100" i="4"/>
  <c r="BS101" i="4"/>
  <c r="BS102" i="4"/>
  <c r="BS103" i="4"/>
  <c r="BS104" i="4"/>
  <c r="BS105" i="4"/>
  <c r="BS106" i="4"/>
  <c r="BS107" i="4"/>
  <c r="BS108" i="4"/>
  <c r="BS109" i="4"/>
  <c r="BS110" i="4"/>
  <c r="BS111" i="4"/>
  <c r="BS112" i="4"/>
  <c r="BS113" i="4"/>
  <c r="BS114" i="4"/>
  <c r="BS115" i="4"/>
  <c r="BS116" i="4"/>
  <c r="BS117" i="4"/>
  <c r="BS118" i="4"/>
  <c r="BS119" i="4"/>
  <c r="BS120" i="4"/>
  <c r="BS121" i="4"/>
  <c r="BS122" i="4"/>
  <c r="BS123" i="4"/>
  <c r="BS124" i="4"/>
  <c r="BS125" i="4"/>
  <c r="BS126" i="4"/>
  <c r="BS127" i="4"/>
  <c r="BS128" i="4"/>
  <c r="BS129" i="4"/>
  <c r="BS130" i="4"/>
  <c r="BS131" i="4"/>
  <c r="BS132" i="4"/>
  <c r="BS133" i="4"/>
  <c r="BS134" i="4"/>
  <c r="BS135" i="4"/>
  <c r="BS136" i="4"/>
  <c r="BS137" i="4"/>
  <c r="BS138" i="4"/>
  <c r="BS139" i="4"/>
  <c r="BS140" i="4"/>
  <c r="BS141" i="4"/>
  <c r="BS142" i="4"/>
  <c r="BS143" i="4"/>
  <c r="BS144" i="4"/>
  <c r="BS145" i="4"/>
  <c r="BS146" i="4"/>
  <c r="BS147" i="4"/>
  <c r="BS148" i="4"/>
  <c r="BS149" i="4"/>
  <c r="BS150" i="4"/>
  <c r="BS151" i="4"/>
  <c r="BS152" i="4"/>
  <c r="BS153" i="4"/>
  <c r="BS154" i="4"/>
  <c r="BS155" i="4"/>
  <c r="BS156" i="4"/>
  <c r="BS157" i="4"/>
  <c r="BS158" i="4"/>
  <c r="BS159" i="4"/>
  <c r="BS160" i="4"/>
  <c r="BS161" i="4"/>
  <c r="BS162" i="4"/>
  <c r="BS163" i="4"/>
  <c r="BS164" i="4"/>
  <c r="BS165" i="4"/>
  <c r="BS166" i="4"/>
  <c r="BS167" i="4"/>
  <c r="BS168" i="4"/>
  <c r="BS169" i="4"/>
  <c r="BS170" i="4"/>
  <c r="BS171" i="4"/>
  <c r="BS172" i="4"/>
  <c r="BS173" i="4"/>
  <c r="BS174" i="4"/>
  <c r="BS175" i="4"/>
  <c r="BS176" i="4"/>
  <c r="BS177" i="4"/>
  <c r="BS178" i="4"/>
  <c r="BS179" i="4"/>
  <c r="BS180" i="4"/>
  <c r="BS181" i="4"/>
  <c r="BS182" i="4"/>
  <c r="BS183" i="4"/>
  <c r="BS184" i="4"/>
  <c r="BS185" i="4"/>
  <c r="BS186" i="4"/>
  <c r="BS187" i="4"/>
  <c r="BS188" i="4"/>
  <c r="BS189" i="4"/>
  <c r="BS190" i="4"/>
  <c r="BS191" i="4"/>
  <c r="BS192" i="4"/>
  <c r="BS193" i="4"/>
  <c r="BS194" i="4"/>
  <c r="BS195" i="4"/>
  <c r="BS196" i="4"/>
  <c r="BS197" i="4"/>
  <c r="BS198" i="4"/>
  <c r="BS199" i="4"/>
  <c r="BS200" i="4"/>
  <c r="BS201" i="4"/>
  <c r="BV3" i="4"/>
  <c r="BV6" i="4"/>
  <c r="I15" i="5"/>
  <c r="BV7" i="4"/>
  <c r="J15" i="5"/>
  <c r="I16" i="5"/>
  <c r="J16" i="5"/>
  <c r="I17" i="5"/>
  <c r="J17" i="5"/>
  <c r="I18" i="5"/>
  <c r="J18" i="5"/>
  <c r="I19" i="5"/>
  <c r="J19" i="5"/>
  <c r="I20" i="5"/>
  <c r="J20" i="5"/>
  <c r="I21" i="5"/>
  <c r="J21" i="5"/>
  <c r="I22" i="5"/>
  <c r="J22" i="5"/>
  <c r="I23" i="5"/>
  <c r="J23" i="5"/>
  <c r="I24" i="5"/>
  <c r="J24" i="5"/>
  <c r="I25" i="5"/>
  <c r="J25" i="5"/>
  <c r="I26" i="5"/>
  <c r="J26" i="5"/>
  <c r="I27" i="5"/>
  <c r="J27" i="5"/>
  <c r="I28" i="5"/>
  <c r="J28" i="5"/>
  <c r="I29" i="5"/>
  <c r="J29" i="5"/>
  <c r="I30" i="5"/>
  <c r="J30" i="5"/>
  <c r="I31" i="5"/>
  <c r="J31" i="5"/>
  <c r="I32" i="5"/>
  <c r="J32" i="5"/>
  <c r="I33" i="5"/>
  <c r="J33" i="5"/>
  <c r="I34" i="5"/>
  <c r="J34" i="5"/>
  <c r="I35" i="5"/>
  <c r="J35" i="5"/>
  <c r="I36" i="5"/>
  <c r="J36" i="5"/>
  <c r="I37" i="5"/>
  <c r="J37" i="5"/>
  <c r="I38" i="5"/>
  <c r="J38" i="5"/>
  <c r="I39" i="5"/>
  <c r="J39" i="5"/>
  <c r="I40" i="5"/>
  <c r="J40" i="5"/>
  <c r="I41" i="5"/>
  <c r="J41" i="5"/>
  <c r="I42" i="5"/>
  <c r="J42" i="5"/>
  <c r="I43" i="5"/>
  <c r="J43" i="5"/>
  <c r="I44" i="5"/>
  <c r="J44" i="5"/>
  <c r="I45" i="5"/>
  <c r="J45" i="5"/>
  <c r="I46" i="5"/>
  <c r="J46" i="5"/>
  <c r="I47" i="5"/>
  <c r="J47" i="5"/>
  <c r="I48" i="5"/>
  <c r="J48" i="5"/>
  <c r="I49" i="5"/>
  <c r="J49" i="5"/>
  <c r="I50" i="5"/>
  <c r="J50" i="5"/>
  <c r="I51" i="5"/>
  <c r="J51" i="5"/>
  <c r="I52" i="5"/>
  <c r="J52" i="5"/>
  <c r="I53" i="5"/>
  <c r="J53" i="5"/>
  <c r="I54" i="5"/>
  <c r="J54" i="5"/>
  <c r="I55" i="5"/>
  <c r="J55" i="5"/>
  <c r="I56" i="5"/>
  <c r="J56" i="5"/>
  <c r="I57" i="5"/>
  <c r="J57" i="5"/>
  <c r="I58" i="5"/>
  <c r="J58" i="5"/>
  <c r="I59" i="5"/>
  <c r="J59" i="5"/>
  <c r="I60" i="5"/>
  <c r="J60" i="5"/>
  <c r="I61" i="5"/>
  <c r="J61" i="5"/>
  <c r="I62" i="5"/>
  <c r="J62" i="5"/>
  <c r="I63" i="5"/>
  <c r="J63" i="5"/>
  <c r="I64" i="5"/>
  <c r="J64" i="5"/>
  <c r="I65" i="5"/>
  <c r="J65" i="5"/>
  <c r="I66" i="5"/>
  <c r="J66" i="5"/>
  <c r="I67" i="5"/>
  <c r="J67" i="5"/>
  <c r="I68" i="5"/>
  <c r="J68" i="5"/>
  <c r="I69" i="5"/>
  <c r="J69" i="5"/>
  <c r="I70" i="5"/>
  <c r="J70" i="5"/>
  <c r="I71" i="5"/>
  <c r="J71" i="5"/>
  <c r="I72" i="5"/>
  <c r="J72" i="5"/>
  <c r="I73" i="5"/>
  <c r="J73" i="5"/>
  <c r="I74" i="5"/>
  <c r="J74" i="5"/>
  <c r="I75" i="5"/>
  <c r="J75" i="5"/>
  <c r="I76" i="5"/>
  <c r="J76" i="5"/>
  <c r="I77" i="5"/>
  <c r="J77" i="5"/>
  <c r="I78" i="5"/>
  <c r="J78" i="5"/>
  <c r="I79" i="5"/>
  <c r="J79" i="5"/>
  <c r="I80" i="5"/>
  <c r="J80" i="5"/>
  <c r="I81" i="5"/>
  <c r="J81" i="5"/>
  <c r="I82" i="5"/>
  <c r="J82" i="5"/>
  <c r="I83" i="5"/>
  <c r="J83" i="5"/>
  <c r="I84" i="5"/>
  <c r="J84" i="5"/>
  <c r="I85" i="5"/>
  <c r="J85" i="5"/>
  <c r="I86" i="5"/>
  <c r="J86" i="5"/>
  <c r="I87" i="5"/>
  <c r="J87" i="5"/>
  <c r="I88" i="5"/>
  <c r="J88" i="5"/>
  <c r="I89" i="5"/>
  <c r="J89" i="5"/>
  <c r="I90" i="5"/>
  <c r="J90" i="5"/>
  <c r="I91" i="5"/>
  <c r="J91" i="5"/>
  <c r="I92" i="5"/>
  <c r="J92" i="5"/>
  <c r="I93" i="5"/>
  <c r="J93" i="5"/>
  <c r="I94" i="5"/>
  <c r="J94" i="5"/>
  <c r="I95" i="5"/>
  <c r="J95" i="5"/>
  <c r="I96" i="5"/>
  <c r="J96" i="5"/>
  <c r="I97" i="5"/>
  <c r="J97" i="5"/>
  <c r="I98" i="5"/>
  <c r="J98" i="5"/>
  <c r="I99" i="5"/>
  <c r="J99" i="5"/>
  <c r="I100" i="5"/>
  <c r="J100" i="5"/>
  <c r="I101" i="5"/>
  <c r="J101" i="5"/>
  <c r="I102" i="5"/>
  <c r="J102" i="5"/>
  <c r="I103" i="5"/>
  <c r="J103" i="5"/>
  <c r="I104" i="5"/>
  <c r="J104" i="5"/>
  <c r="I105" i="5"/>
  <c r="J105" i="5"/>
  <c r="I106" i="5"/>
  <c r="J106" i="5"/>
  <c r="I107" i="5"/>
  <c r="J107" i="5"/>
  <c r="I108" i="5"/>
  <c r="J108" i="5"/>
  <c r="I109" i="5"/>
  <c r="J109" i="5"/>
  <c r="I110" i="5"/>
  <c r="J110" i="5"/>
  <c r="I111" i="5"/>
  <c r="J111" i="5"/>
  <c r="I112" i="5"/>
  <c r="J112" i="5"/>
  <c r="I113" i="5"/>
  <c r="J113" i="5"/>
  <c r="I114" i="5"/>
  <c r="J114" i="5"/>
  <c r="I115" i="5"/>
  <c r="J115" i="5"/>
  <c r="I116" i="5"/>
  <c r="J116" i="5"/>
  <c r="I117" i="5"/>
  <c r="J117" i="5"/>
  <c r="I118" i="5"/>
  <c r="J118" i="5"/>
  <c r="I119" i="5"/>
  <c r="J119" i="5"/>
  <c r="I120" i="5"/>
  <c r="J120" i="5"/>
  <c r="I121" i="5"/>
  <c r="J121" i="5"/>
  <c r="I122" i="5"/>
  <c r="J122" i="5"/>
  <c r="I123" i="5"/>
  <c r="J123" i="5"/>
  <c r="I124" i="5"/>
  <c r="J124" i="5"/>
  <c r="I125" i="5"/>
  <c r="J125" i="5"/>
  <c r="I126" i="5"/>
  <c r="J126" i="5"/>
  <c r="I127" i="5"/>
  <c r="J127" i="5"/>
  <c r="I128" i="5"/>
  <c r="J128" i="5"/>
  <c r="I129" i="5"/>
  <c r="J129" i="5"/>
  <c r="I130" i="5"/>
  <c r="J130" i="5"/>
  <c r="I131" i="5"/>
  <c r="J131" i="5"/>
  <c r="I132" i="5"/>
  <c r="J132" i="5"/>
  <c r="I133" i="5"/>
  <c r="J133" i="5"/>
  <c r="I134" i="5"/>
  <c r="J134" i="5"/>
  <c r="I135" i="5"/>
  <c r="J135" i="5"/>
  <c r="I136" i="5"/>
  <c r="J136" i="5"/>
  <c r="I137" i="5"/>
  <c r="J137" i="5"/>
  <c r="I138" i="5"/>
  <c r="J138" i="5"/>
  <c r="I139" i="5"/>
  <c r="J139" i="5"/>
  <c r="I140" i="5"/>
  <c r="J140" i="5"/>
  <c r="I141" i="5"/>
  <c r="J141" i="5"/>
  <c r="I142" i="5"/>
  <c r="J142" i="5"/>
  <c r="I143" i="5"/>
  <c r="J143" i="5"/>
  <c r="I144" i="5"/>
  <c r="J144" i="5"/>
  <c r="I145" i="5"/>
  <c r="J145" i="5"/>
  <c r="I146" i="5"/>
  <c r="J146" i="5"/>
  <c r="I147" i="5"/>
  <c r="J147" i="5"/>
  <c r="I148" i="5"/>
  <c r="J148" i="5"/>
  <c r="I149" i="5"/>
  <c r="J149" i="5"/>
  <c r="I150" i="5"/>
  <c r="J150" i="5"/>
  <c r="I151" i="5"/>
  <c r="J151" i="5"/>
  <c r="I152" i="5"/>
  <c r="J152" i="5"/>
  <c r="I153" i="5"/>
  <c r="J153" i="5"/>
  <c r="I154" i="5"/>
  <c r="J154" i="5"/>
  <c r="I155" i="5"/>
  <c r="J155" i="5"/>
  <c r="I156" i="5"/>
  <c r="J156" i="5"/>
  <c r="I157" i="5"/>
  <c r="J157" i="5"/>
  <c r="I158" i="5"/>
  <c r="J158" i="5"/>
  <c r="I159" i="5"/>
  <c r="J159" i="5"/>
  <c r="I160" i="5"/>
  <c r="J160" i="5"/>
  <c r="I161" i="5"/>
  <c r="J161" i="5"/>
  <c r="I162" i="5"/>
  <c r="J162" i="5"/>
  <c r="I163" i="5"/>
  <c r="J163" i="5"/>
  <c r="I164" i="5"/>
  <c r="J164" i="5"/>
  <c r="I165" i="5"/>
  <c r="J165" i="5"/>
  <c r="I166" i="5"/>
  <c r="J166" i="5"/>
  <c r="I167" i="5"/>
  <c r="J167" i="5"/>
  <c r="I168" i="5"/>
  <c r="J168" i="5"/>
  <c r="I169" i="5"/>
  <c r="J169" i="5"/>
  <c r="I170" i="5"/>
  <c r="J170" i="5"/>
  <c r="I171" i="5"/>
  <c r="J171" i="5"/>
  <c r="I172" i="5"/>
  <c r="J172" i="5"/>
  <c r="I173" i="5"/>
  <c r="J173" i="5"/>
  <c r="I174" i="5"/>
  <c r="J174" i="5"/>
  <c r="I175" i="5"/>
  <c r="J175" i="5"/>
  <c r="I176" i="5"/>
  <c r="J176" i="5"/>
  <c r="I177" i="5"/>
  <c r="J177" i="5"/>
  <c r="I178" i="5"/>
  <c r="J178" i="5"/>
  <c r="I179" i="5"/>
  <c r="J179" i="5"/>
  <c r="I180" i="5"/>
  <c r="J180" i="5"/>
  <c r="I181" i="5"/>
  <c r="J181" i="5"/>
  <c r="I182" i="5"/>
  <c r="J182" i="5"/>
  <c r="I183" i="5"/>
  <c r="J183" i="5"/>
  <c r="I184" i="5"/>
  <c r="J184" i="5"/>
  <c r="I185" i="5"/>
  <c r="J185" i="5"/>
  <c r="I186" i="5"/>
  <c r="J186" i="5"/>
  <c r="I187" i="5"/>
  <c r="J187" i="5"/>
  <c r="I188" i="5"/>
  <c r="J188" i="5"/>
  <c r="I189" i="5"/>
  <c r="J189" i="5"/>
  <c r="I190" i="5"/>
  <c r="J190" i="5"/>
  <c r="I191" i="5"/>
  <c r="J191" i="5"/>
  <c r="I192" i="5"/>
  <c r="J192" i="5"/>
  <c r="I193" i="5"/>
  <c r="J193" i="5"/>
  <c r="I194" i="5"/>
  <c r="J194" i="5"/>
  <c r="I195" i="5"/>
  <c r="J195" i="5"/>
  <c r="I196" i="5"/>
  <c r="J196" i="5"/>
  <c r="I197" i="5"/>
  <c r="J197" i="5"/>
  <c r="I198" i="5"/>
  <c r="J198" i="5"/>
  <c r="I199" i="5"/>
  <c r="J199" i="5"/>
  <c r="I200" i="5"/>
  <c r="J200" i="5"/>
  <c r="I201" i="5"/>
  <c r="J201" i="5"/>
  <c r="AJ2" i="4"/>
  <c r="J2" i="5"/>
  <c r="AI2" i="4"/>
  <c r="I2" i="5"/>
  <c r="FF6" i="4"/>
  <c r="E2" i="8"/>
  <c r="E3" i="8"/>
  <c r="E4" i="8"/>
  <c r="E5" i="8"/>
  <c r="E6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M30" i="8"/>
  <c r="M29" i="8"/>
  <c r="L30" i="8"/>
  <c r="L29" i="8"/>
  <c r="DS17" i="4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DE3" i="4"/>
  <c r="DD3" i="4"/>
  <c r="FF9" i="4"/>
  <c r="DE5" i="4"/>
  <c r="DD5" i="4"/>
  <c r="BV9" i="4"/>
  <c r="BV8" i="4"/>
  <c r="AI14" i="4"/>
  <c r="AJ14" i="4"/>
  <c r="AI15" i="4"/>
  <c r="AJ15" i="4"/>
  <c r="AI16" i="4"/>
  <c r="AJ16" i="4"/>
  <c r="AI17" i="4"/>
  <c r="AJ17" i="4"/>
  <c r="AI18" i="4"/>
  <c r="AJ18" i="4"/>
  <c r="AI19" i="4"/>
  <c r="AJ19" i="4"/>
  <c r="AI20" i="4"/>
  <c r="AJ20" i="4"/>
  <c r="AI21" i="4"/>
  <c r="AJ21" i="4"/>
  <c r="AI22" i="4"/>
  <c r="AJ22" i="4"/>
  <c r="AI23" i="4"/>
  <c r="AJ23" i="4"/>
  <c r="AI24" i="4"/>
  <c r="AJ24" i="4"/>
  <c r="AI25" i="4"/>
  <c r="AJ25" i="4"/>
  <c r="AI26" i="4"/>
  <c r="AJ26" i="4"/>
  <c r="AI27" i="4"/>
  <c r="AJ27" i="4"/>
  <c r="AI28" i="4"/>
  <c r="AJ28" i="4"/>
  <c r="AI29" i="4"/>
  <c r="AJ29" i="4"/>
  <c r="AI30" i="4"/>
  <c r="AJ30" i="4"/>
  <c r="AI31" i="4"/>
  <c r="AJ31" i="4"/>
  <c r="AI32" i="4"/>
  <c r="AJ32" i="4"/>
  <c r="AI33" i="4"/>
  <c r="AJ33" i="4"/>
  <c r="AI34" i="4"/>
  <c r="AJ34" i="4"/>
  <c r="AI35" i="4"/>
  <c r="AJ35" i="4"/>
  <c r="AI36" i="4"/>
  <c r="AJ36" i="4"/>
  <c r="AI37" i="4"/>
  <c r="AJ37" i="4"/>
  <c r="AI38" i="4"/>
  <c r="AJ38" i="4"/>
  <c r="AI39" i="4"/>
  <c r="AJ39" i="4"/>
  <c r="AI40" i="4"/>
  <c r="AJ40" i="4"/>
  <c r="AI41" i="4"/>
  <c r="AJ41" i="4"/>
  <c r="AI42" i="4"/>
  <c r="AJ42" i="4"/>
  <c r="AI43" i="4"/>
  <c r="AJ43" i="4"/>
  <c r="AI44" i="4"/>
  <c r="AJ44" i="4"/>
  <c r="AI45" i="4"/>
  <c r="AJ45" i="4"/>
  <c r="AI46" i="4"/>
  <c r="AJ46" i="4"/>
  <c r="AI47" i="4"/>
  <c r="AJ47" i="4"/>
  <c r="AI48" i="4"/>
  <c r="AJ48" i="4"/>
  <c r="AI49" i="4"/>
  <c r="AJ49" i="4"/>
  <c r="AI50" i="4"/>
  <c r="AJ50" i="4"/>
  <c r="AI51" i="4"/>
  <c r="AJ51" i="4"/>
  <c r="AI52" i="4"/>
  <c r="AJ52" i="4"/>
  <c r="AI53" i="4"/>
  <c r="AJ53" i="4"/>
  <c r="AI54" i="4"/>
  <c r="AJ54" i="4"/>
  <c r="AI55" i="4"/>
  <c r="AJ55" i="4"/>
  <c r="AI56" i="4"/>
  <c r="AJ56" i="4"/>
  <c r="AI57" i="4"/>
  <c r="AJ57" i="4"/>
  <c r="AI58" i="4"/>
  <c r="AJ58" i="4"/>
  <c r="AI59" i="4"/>
  <c r="AJ59" i="4"/>
  <c r="AI60" i="4"/>
  <c r="AJ60" i="4"/>
  <c r="AI61" i="4"/>
  <c r="AJ61" i="4"/>
  <c r="AI62" i="4"/>
  <c r="AJ62" i="4"/>
  <c r="AI63" i="4"/>
  <c r="AJ63" i="4"/>
  <c r="AI64" i="4"/>
  <c r="AJ64" i="4"/>
  <c r="AI65" i="4"/>
  <c r="AJ65" i="4"/>
  <c r="AI66" i="4"/>
  <c r="AJ66" i="4"/>
  <c r="AI67" i="4"/>
  <c r="AJ67" i="4"/>
  <c r="AI68" i="4"/>
  <c r="AJ68" i="4"/>
  <c r="AI69" i="4"/>
  <c r="AJ69" i="4"/>
  <c r="AI70" i="4"/>
  <c r="AJ70" i="4"/>
  <c r="AI71" i="4"/>
  <c r="AJ71" i="4"/>
  <c r="AI72" i="4"/>
  <c r="AJ72" i="4"/>
  <c r="AI73" i="4"/>
  <c r="AJ73" i="4"/>
  <c r="AI74" i="4"/>
  <c r="AJ74" i="4"/>
  <c r="AI75" i="4"/>
  <c r="AJ75" i="4"/>
  <c r="AI76" i="4"/>
  <c r="AJ76" i="4"/>
  <c r="AI77" i="4"/>
  <c r="AJ77" i="4"/>
  <c r="AI78" i="4"/>
  <c r="AJ78" i="4"/>
  <c r="AI79" i="4"/>
  <c r="AJ79" i="4"/>
  <c r="AI80" i="4"/>
  <c r="AJ80" i="4"/>
  <c r="AI81" i="4"/>
  <c r="AJ81" i="4"/>
  <c r="AI82" i="4"/>
  <c r="AJ82" i="4"/>
  <c r="AI83" i="4"/>
  <c r="AJ83" i="4"/>
  <c r="AI84" i="4"/>
  <c r="AJ84" i="4"/>
  <c r="AI85" i="4"/>
  <c r="AJ85" i="4"/>
  <c r="AI86" i="4"/>
  <c r="AJ86" i="4"/>
  <c r="AI87" i="4"/>
  <c r="AJ87" i="4"/>
  <c r="AI88" i="4"/>
  <c r="AJ88" i="4"/>
  <c r="AI89" i="4"/>
  <c r="AJ89" i="4"/>
  <c r="AI90" i="4"/>
  <c r="AJ90" i="4"/>
  <c r="AI91" i="4"/>
  <c r="AJ91" i="4"/>
  <c r="AI92" i="4"/>
  <c r="AJ92" i="4"/>
  <c r="AI93" i="4"/>
  <c r="AJ93" i="4"/>
  <c r="AI94" i="4"/>
  <c r="AJ94" i="4"/>
  <c r="AI95" i="4"/>
  <c r="AJ95" i="4"/>
  <c r="AI96" i="4"/>
  <c r="AJ96" i="4"/>
  <c r="AI97" i="4"/>
  <c r="AJ97" i="4"/>
  <c r="AI98" i="4"/>
  <c r="AJ98" i="4"/>
  <c r="AI99" i="4"/>
  <c r="AJ99" i="4"/>
  <c r="AI100" i="4"/>
  <c r="AJ100" i="4"/>
  <c r="AI101" i="4"/>
  <c r="AJ101" i="4"/>
  <c r="AI102" i="4"/>
  <c r="AJ102" i="4"/>
  <c r="AI103" i="4"/>
  <c r="AJ103" i="4"/>
  <c r="AI104" i="4"/>
  <c r="AJ104" i="4"/>
  <c r="AI105" i="4"/>
  <c r="AJ105" i="4"/>
  <c r="AI106" i="4"/>
  <c r="AJ106" i="4"/>
  <c r="AI107" i="4"/>
  <c r="AJ107" i="4"/>
  <c r="AI108" i="4"/>
  <c r="AJ108" i="4"/>
  <c r="AI109" i="4"/>
  <c r="AJ109" i="4"/>
  <c r="AI110" i="4"/>
  <c r="AJ110" i="4"/>
  <c r="AI111" i="4"/>
  <c r="AJ111" i="4"/>
  <c r="AI112" i="4"/>
  <c r="AJ112" i="4"/>
  <c r="AI113" i="4"/>
  <c r="AJ113" i="4"/>
  <c r="AI114" i="4"/>
  <c r="AJ114" i="4"/>
  <c r="AI115" i="4"/>
  <c r="AJ115" i="4"/>
  <c r="AI116" i="4"/>
  <c r="AJ116" i="4"/>
  <c r="AI117" i="4"/>
  <c r="AJ117" i="4"/>
  <c r="AI118" i="4"/>
  <c r="AJ118" i="4"/>
  <c r="AI119" i="4"/>
  <c r="AJ119" i="4"/>
  <c r="AI120" i="4"/>
  <c r="AJ120" i="4"/>
  <c r="AI121" i="4"/>
  <c r="AJ121" i="4"/>
  <c r="AI122" i="4"/>
  <c r="AJ122" i="4"/>
  <c r="AI123" i="4"/>
  <c r="AJ123" i="4"/>
  <c r="AI124" i="4"/>
  <c r="AJ124" i="4"/>
  <c r="AI125" i="4"/>
  <c r="AJ125" i="4"/>
  <c r="AI126" i="4"/>
  <c r="AJ126" i="4"/>
  <c r="AI127" i="4"/>
  <c r="AJ127" i="4"/>
  <c r="AI128" i="4"/>
  <c r="AJ128" i="4"/>
  <c r="AI129" i="4"/>
  <c r="AJ129" i="4"/>
  <c r="AI130" i="4"/>
  <c r="AJ130" i="4"/>
  <c r="AI131" i="4"/>
  <c r="AJ131" i="4"/>
  <c r="AI132" i="4"/>
  <c r="AJ132" i="4"/>
  <c r="AI133" i="4"/>
  <c r="AJ133" i="4"/>
  <c r="AI134" i="4"/>
  <c r="AJ134" i="4"/>
  <c r="AI135" i="4"/>
  <c r="AJ135" i="4"/>
  <c r="AI136" i="4"/>
  <c r="AJ136" i="4"/>
  <c r="AI137" i="4"/>
  <c r="AJ137" i="4"/>
  <c r="AI138" i="4"/>
  <c r="AJ138" i="4"/>
  <c r="AI139" i="4"/>
  <c r="AJ139" i="4"/>
  <c r="AI140" i="4"/>
  <c r="AJ140" i="4"/>
  <c r="AI141" i="4"/>
  <c r="AJ141" i="4"/>
  <c r="AI142" i="4"/>
  <c r="AJ142" i="4"/>
  <c r="AI143" i="4"/>
  <c r="AJ143" i="4"/>
  <c r="AI144" i="4"/>
  <c r="AJ144" i="4"/>
  <c r="AI145" i="4"/>
  <c r="AJ145" i="4"/>
  <c r="AI146" i="4"/>
  <c r="AJ146" i="4"/>
  <c r="AI147" i="4"/>
  <c r="AJ147" i="4"/>
  <c r="AI148" i="4"/>
  <c r="AJ148" i="4"/>
  <c r="AI149" i="4"/>
  <c r="AJ149" i="4"/>
  <c r="AI150" i="4"/>
  <c r="AJ150" i="4"/>
  <c r="AI151" i="4"/>
  <c r="AJ151" i="4"/>
  <c r="AI152" i="4"/>
  <c r="AJ152" i="4"/>
  <c r="AI153" i="4"/>
  <c r="AJ153" i="4"/>
  <c r="AI154" i="4"/>
  <c r="AJ154" i="4"/>
  <c r="AI155" i="4"/>
  <c r="AJ155" i="4"/>
  <c r="AI156" i="4"/>
  <c r="AJ156" i="4"/>
  <c r="AI157" i="4"/>
  <c r="AJ157" i="4"/>
  <c r="AI158" i="4"/>
  <c r="AJ158" i="4"/>
  <c r="AI159" i="4"/>
  <c r="AJ159" i="4"/>
  <c r="AI160" i="4"/>
  <c r="AJ160" i="4"/>
  <c r="AI161" i="4"/>
  <c r="AJ161" i="4"/>
  <c r="AI162" i="4"/>
  <c r="AJ162" i="4"/>
  <c r="AI163" i="4"/>
  <c r="AJ163" i="4"/>
  <c r="AI164" i="4"/>
  <c r="AJ164" i="4"/>
  <c r="AI165" i="4"/>
  <c r="AJ165" i="4"/>
  <c r="AI166" i="4"/>
  <c r="AJ166" i="4"/>
  <c r="AI167" i="4"/>
  <c r="AJ167" i="4"/>
  <c r="AI168" i="4"/>
  <c r="AJ168" i="4"/>
  <c r="AI169" i="4"/>
  <c r="AJ169" i="4"/>
  <c r="AI170" i="4"/>
  <c r="AJ170" i="4"/>
  <c r="AI171" i="4"/>
  <c r="AJ171" i="4"/>
  <c r="AI172" i="4"/>
  <c r="AJ172" i="4"/>
  <c r="AI173" i="4"/>
  <c r="AJ173" i="4"/>
  <c r="AI174" i="4"/>
  <c r="AJ174" i="4"/>
  <c r="AI175" i="4"/>
  <c r="AJ175" i="4"/>
  <c r="AI176" i="4"/>
  <c r="AJ176" i="4"/>
  <c r="AI177" i="4"/>
  <c r="AJ177" i="4"/>
  <c r="AI178" i="4"/>
  <c r="AJ178" i="4"/>
  <c r="AI179" i="4"/>
  <c r="AJ179" i="4"/>
  <c r="AI180" i="4"/>
  <c r="AJ180" i="4"/>
  <c r="AI181" i="4"/>
  <c r="AJ181" i="4"/>
  <c r="AI182" i="4"/>
  <c r="AJ182" i="4"/>
  <c r="AI183" i="4"/>
  <c r="AJ183" i="4"/>
  <c r="AI184" i="4"/>
  <c r="AJ184" i="4"/>
  <c r="AI185" i="4"/>
  <c r="AJ185" i="4"/>
  <c r="AI186" i="4"/>
  <c r="AJ186" i="4"/>
  <c r="AI187" i="4"/>
  <c r="AJ187" i="4"/>
  <c r="AI188" i="4"/>
  <c r="AJ188" i="4"/>
  <c r="AI189" i="4"/>
  <c r="AJ189" i="4"/>
  <c r="AI190" i="4"/>
  <c r="AJ190" i="4"/>
  <c r="AI191" i="4"/>
  <c r="AJ191" i="4"/>
  <c r="AI192" i="4"/>
  <c r="AJ192" i="4"/>
  <c r="AI193" i="4"/>
  <c r="AJ193" i="4"/>
  <c r="AI194" i="4"/>
  <c r="AJ194" i="4"/>
  <c r="AI195" i="4"/>
  <c r="AJ195" i="4"/>
  <c r="AI196" i="4"/>
  <c r="AJ196" i="4"/>
  <c r="AI197" i="4"/>
  <c r="AJ197" i="4"/>
  <c r="AI198" i="4"/>
  <c r="AJ198" i="4"/>
  <c r="AI199" i="4"/>
  <c r="AJ199" i="4"/>
  <c r="AI200" i="4"/>
  <c r="AJ200" i="4"/>
  <c r="AI201" i="4"/>
  <c r="AJ201" i="4"/>
  <c r="M3" i="4"/>
  <c r="N3" i="4"/>
  <c r="M4" i="4"/>
  <c r="N4" i="4"/>
  <c r="M5" i="4"/>
  <c r="N5" i="4"/>
  <c r="M6" i="4"/>
  <c r="N6" i="4"/>
  <c r="M7" i="4"/>
  <c r="N7" i="4"/>
  <c r="M8" i="4"/>
  <c r="N8" i="4"/>
  <c r="M9" i="4"/>
  <c r="N9" i="4"/>
  <c r="M10" i="4"/>
  <c r="N10" i="4"/>
  <c r="M11" i="4"/>
  <c r="N11" i="4"/>
  <c r="M12" i="4"/>
  <c r="N12" i="4"/>
  <c r="M13" i="4"/>
  <c r="N13" i="4"/>
  <c r="M14" i="4"/>
  <c r="N14" i="4"/>
  <c r="M15" i="4"/>
  <c r="N15" i="4"/>
  <c r="M16" i="4"/>
  <c r="N16" i="4"/>
  <c r="M17" i="4"/>
  <c r="N17" i="4"/>
  <c r="M18" i="4"/>
  <c r="N18" i="4"/>
  <c r="M19" i="4"/>
  <c r="N19" i="4"/>
  <c r="M20" i="4"/>
  <c r="N20" i="4"/>
  <c r="M21" i="4"/>
  <c r="N21" i="4"/>
  <c r="M22" i="4"/>
  <c r="N22" i="4"/>
  <c r="M23" i="4"/>
  <c r="N23" i="4"/>
  <c r="M24" i="4"/>
  <c r="N24" i="4"/>
  <c r="M25" i="4"/>
  <c r="N25" i="4"/>
  <c r="M26" i="4"/>
  <c r="N26" i="4"/>
  <c r="M27" i="4"/>
  <c r="N27" i="4"/>
  <c r="M28" i="4"/>
  <c r="N28" i="4"/>
  <c r="M29" i="4"/>
  <c r="N29" i="4"/>
  <c r="M30" i="4"/>
  <c r="N30" i="4"/>
  <c r="M31" i="4"/>
  <c r="N31" i="4"/>
  <c r="M32" i="4"/>
  <c r="N32" i="4"/>
  <c r="M33" i="4"/>
  <c r="N33" i="4"/>
  <c r="M34" i="4"/>
  <c r="N34" i="4"/>
  <c r="M35" i="4"/>
  <c r="N35" i="4"/>
  <c r="M36" i="4"/>
  <c r="N36" i="4"/>
  <c r="M37" i="4"/>
  <c r="N37" i="4"/>
  <c r="M38" i="4"/>
  <c r="N38" i="4"/>
  <c r="M39" i="4"/>
  <c r="N39" i="4"/>
  <c r="M40" i="4"/>
  <c r="N40" i="4"/>
  <c r="M41" i="4"/>
  <c r="N41" i="4"/>
  <c r="M42" i="4"/>
  <c r="N42" i="4"/>
  <c r="M43" i="4"/>
  <c r="N43" i="4"/>
  <c r="M44" i="4"/>
  <c r="N44" i="4"/>
  <c r="M45" i="4"/>
  <c r="N45" i="4"/>
  <c r="M46" i="4"/>
  <c r="N46" i="4"/>
  <c r="M47" i="4"/>
  <c r="N47" i="4"/>
  <c r="M48" i="4"/>
  <c r="N48" i="4"/>
  <c r="M49" i="4"/>
  <c r="N49" i="4"/>
  <c r="M50" i="4"/>
  <c r="N50" i="4"/>
  <c r="M51" i="4"/>
  <c r="N51" i="4"/>
  <c r="M52" i="4"/>
  <c r="N52" i="4"/>
  <c r="M53" i="4"/>
  <c r="N53" i="4"/>
  <c r="M54" i="4"/>
  <c r="N54" i="4"/>
  <c r="M55" i="4"/>
  <c r="N55" i="4"/>
  <c r="M56" i="4"/>
  <c r="N56" i="4"/>
  <c r="M57" i="4"/>
  <c r="N57" i="4"/>
  <c r="M58" i="4"/>
  <c r="N58" i="4"/>
  <c r="M59" i="4"/>
  <c r="N59" i="4"/>
  <c r="M60" i="4"/>
  <c r="N60" i="4"/>
  <c r="M61" i="4"/>
  <c r="N61" i="4"/>
  <c r="M62" i="4"/>
  <c r="N62" i="4"/>
  <c r="M63" i="4"/>
  <c r="N63" i="4"/>
  <c r="M64" i="4"/>
  <c r="N64" i="4"/>
  <c r="M65" i="4"/>
  <c r="N65" i="4"/>
  <c r="M66" i="4"/>
  <c r="N66" i="4"/>
  <c r="M67" i="4"/>
  <c r="N67" i="4"/>
  <c r="M68" i="4"/>
  <c r="N68" i="4"/>
  <c r="M69" i="4"/>
  <c r="N69" i="4"/>
  <c r="M70" i="4"/>
  <c r="N70" i="4"/>
  <c r="M71" i="4"/>
  <c r="N71" i="4"/>
  <c r="M72" i="4"/>
  <c r="N72" i="4"/>
  <c r="M73" i="4"/>
  <c r="N73" i="4"/>
  <c r="M74" i="4"/>
  <c r="N74" i="4"/>
  <c r="M75" i="4"/>
  <c r="N75" i="4"/>
  <c r="M76" i="4"/>
  <c r="N76" i="4"/>
  <c r="M77" i="4"/>
  <c r="N77" i="4"/>
  <c r="M78" i="4"/>
  <c r="N78" i="4"/>
  <c r="M79" i="4"/>
  <c r="N79" i="4"/>
  <c r="M80" i="4"/>
  <c r="N80" i="4"/>
  <c r="M81" i="4"/>
  <c r="N81" i="4"/>
  <c r="M82" i="4"/>
  <c r="N82" i="4"/>
  <c r="M83" i="4"/>
  <c r="N83" i="4"/>
  <c r="M84" i="4"/>
  <c r="N84" i="4"/>
  <c r="M85" i="4"/>
  <c r="N85" i="4"/>
  <c r="M86" i="4"/>
  <c r="N86" i="4"/>
  <c r="M87" i="4"/>
  <c r="N87" i="4"/>
  <c r="M88" i="4"/>
  <c r="N88" i="4"/>
  <c r="M89" i="4"/>
  <c r="N89" i="4"/>
  <c r="M90" i="4"/>
  <c r="N90" i="4"/>
  <c r="M91" i="4"/>
  <c r="N91" i="4"/>
  <c r="M92" i="4"/>
  <c r="N92" i="4"/>
  <c r="M93" i="4"/>
  <c r="N93" i="4"/>
  <c r="M94" i="4"/>
  <c r="N94" i="4"/>
  <c r="M95" i="4"/>
  <c r="N95" i="4"/>
  <c r="M96" i="4"/>
  <c r="N96" i="4"/>
  <c r="M97" i="4"/>
  <c r="N97" i="4"/>
  <c r="M98" i="4"/>
  <c r="N98" i="4"/>
  <c r="M99" i="4"/>
  <c r="N99" i="4"/>
  <c r="M100" i="4"/>
  <c r="N100" i="4"/>
  <c r="M101" i="4"/>
  <c r="N101" i="4"/>
  <c r="M102" i="4"/>
  <c r="N102" i="4"/>
  <c r="M103" i="4"/>
  <c r="N103" i="4"/>
  <c r="M104" i="4"/>
  <c r="N104" i="4"/>
  <c r="M105" i="4"/>
  <c r="N105" i="4"/>
  <c r="M106" i="4"/>
  <c r="N106" i="4"/>
  <c r="M107" i="4"/>
  <c r="N107" i="4"/>
  <c r="M108" i="4"/>
  <c r="N108" i="4"/>
  <c r="M109" i="4"/>
  <c r="N109" i="4"/>
  <c r="M110" i="4"/>
  <c r="N110" i="4"/>
  <c r="M111" i="4"/>
  <c r="N111" i="4"/>
  <c r="M112" i="4"/>
  <c r="N112" i="4"/>
  <c r="M113" i="4"/>
  <c r="N113" i="4"/>
  <c r="M114" i="4"/>
  <c r="N114" i="4"/>
  <c r="M115" i="4"/>
  <c r="N115" i="4"/>
  <c r="M116" i="4"/>
  <c r="N116" i="4"/>
  <c r="M117" i="4"/>
  <c r="N117" i="4"/>
  <c r="M118" i="4"/>
  <c r="N118" i="4"/>
  <c r="M119" i="4"/>
  <c r="N119" i="4"/>
  <c r="M120" i="4"/>
  <c r="N120" i="4"/>
  <c r="M121" i="4"/>
  <c r="N121" i="4"/>
  <c r="M122" i="4"/>
  <c r="N122" i="4"/>
  <c r="M123" i="4"/>
  <c r="N123" i="4"/>
  <c r="M124" i="4"/>
  <c r="N124" i="4"/>
  <c r="M125" i="4"/>
  <c r="N125" i="4"/>
  <c r="M126" i="4"/>
  <c r="N126" i="4"/>
  <c r="M127" i="4"/>
  <c r="N127" i="4"/>
  <c r="M128" i="4"/>
  <c r="N128" i="4"/>
  <c r="M129" i="4"/>
  <c r="N129" i="4"/>
  <c r="M130" i="4"/>
  <c r="N130" i="4"/>
  <c r="M131" i="4"/>
  <c r="N131" i="4"/>
  <c r="M132" i="4"/>
  <c r="N132" i="4"/>
  <c r="M133" i="4"/>
  <c r="N133" i="4"/>
  <c r="M134" i="4"/>
  <c r="N134" i="4"/>
  <c r="M135" i="4"/>
  <c r="N135" i="4"/>
  <c r="M136" i="4"/>
  <c r="N136" i="4"/>
  <c r="M137" i="4"/>
  <c r="N137" i="4"/>
  <c r="M138" i="4"/>
  <c r="N138" i="4"/>
  <c r="M139" i="4"/>
  <c r="N139" i="4"/>
  <c r="M140" i="4"/>
  <c r="N140" i="4"/>
  <c r="M141" i="4"/>
  <c r="N141" i="4"/>
  <c r="M142" i="4"/>
  <c r="N142" i="4"/>
  <c r="M143" i="4"/>
  <c r="N143" i="4"/>
  <c r="M144" i="4"/>
  <c r="N144" i="4"/>
  <c r="M145" i="4"/>
  <c r="N145" i="4"/>
  <c r="M146" i="4"/>
  <c r="N146" i="4"/>
  <c r="M147" i="4"/>
  <c r="N147" i="4"/>
  <c r="M148" i="4"/>
  <c r="N148" i="4"/>
  <c r="M149" i="4"/>
  <c r="N149" i="4"/>
  <c r="M150" i="4"/>
  <c r="N150" i="4"/>
  <c r="M151" i="4"/>
  <c r="N151" i="4"/>
  <c r="M152" i="4"/>
  <c r="N152" i="4"/>
  <c r="M153" i="4"/>
  <c r="N153" i="4"/>
  <c r="M154" i="4"/>
  <c r="N154" i="4"/>
  <c r="M155" i="4"/>
  <c r="N155" i="4"/>
  <c r="M156" i="4"/>
  <c r="N156" i="4"/>
  <c r="M157" i="4"/>
  <c r="N157" i="4"/>
  <c r="M158" i="4"/>
  <c r="N158" i="4"/>
  <c r="M159" i="4"/>
  <c r="N159" i="4"/>
  <c r="M160" i="4"/>
  <c r="N160" i="4"/>
  <c r="M161" i="4"/>
  <c r="N161" i="4"/>
  <c r="M162" i="4"/>
  <c r="N162" i="4"/>
  <c r="M163" i="4"/>
  <c r="N163" i="4"/>
  <c r="M164" i="4"/>
  <c r="N164" i="4"/>
  <c r="M165" i="4"/>
  <c r="N165" i="4"/>
  <c r="M166" i="4"/>
  <c r="N166" i="4"/>
  <c r="M167" i="4"/>
  <c r="N167" i="4"/>
  <c r="M168" i="4"/>
  <c r="N168" i="4"/>
  <c r="M169" i="4"/>
  <c r="N169" i="4"/>
  <c r="M170" i="4"/>
  <c r="N170" i="4"/>
  <c r="M171" i="4"/>
  <c r="N171" i="4"/>
  <c r="M172" i="4"/>
  <c r="N172" i="4"/>
  <c r="M173" i="4"/>
  <c r="N173" i="4"/>
  <c r="M174" i="4"/>
  <c r="N174" i="4"/>
  <c r="M175" i="4"/>
  <c r="N175" i="4"/>
  <c r="M176" i="4"/>
  <c r="N176" i="4"/>
  <c r="M177" i="4"/>
  <c r="N177" i="4"/>
  <c r="M178" i="4"/>
  <c r="N178" i="4"/>
  <c r="M179" i="4"/>
  <c r="N179" i="4"/>
  <c r="M180" i="4"/>
  <c r="N180" i="4"/>
  <c r="M181" i="4"/>
  <c r="N181" i="4"/>
  <c r="M182" i="4"/>
  <c r="N182" i="4"/>
  <c r="M183" i="4"/>
  <c r="N183" i="4"/>
  <c r="M184" i="4"/>
  <c r="N184" i="4"/>
  <c r="M185" i="4"/>
  <c r="N185" i="4"/>
  <c r="M186" i="4"/>
  <c r="N186" i="4"/>
  <c r="M187" i="4"/>
  <c r="N187" i="4"/>
  <c r="M188" i="4"/>
  <c r="N188" i="4"/>
  <c r="M189" i="4"/>
  <c r="N189" i="4"/>
  <c r="M190" i="4"/>
  <c r="N190" i="4"/>
  <c r="M191" i="4"/>
  <c r="N191" i="4"/>
  <c r="M192" i="4"/>
  <c r="N192" i="4"/>
  <c r="M193" i="4"/>
  <c r="N193" i="4"/>
  <c r="M194" i="4"/>
  <c r="N194" i="4"/>
  <c r="M195" i="4"/>
  <c r="N195" i="4"/>
  <c r="M196" i="4"/>
  <c r="N196" i="4"/>
  <c r="M197" i="4"/>
  <c r="N197" i="4"/>
  <c r="M198" i="4"/>
  <c r="N198" i="4"/>
  <c r="M199" i="4"/>
  <c r="N199" i="4"/>
  <c r="M200" i="4"/>
  <c r="N200" i="4"/>
  <c r="M201" i="4"/>
  <c r="N201" i="4"/>
  <c r="N2" i="4"/>
  <c r="M2" i="4"/>
  <c r="AS2" i="7"/>
  <c r="AS3" i="7"/>
  <c r="AS4" i="7"/>
  <c r="AS5" i="7"/>
  <c r="AS6" i="7"/>
  <c r="AS7" i="7"/>
  <c r="AS8" i="7"/>
  <c r="AS9" i="7"/>
  <c r="AS10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4" i="7"/>
  <c r="AS25" i="7"/>
  <c r="AS26" i="7"/>
  <c r="AS27" i="7"/>
  <c r="AS28" i="7"/>
  <c r="AS29" i="7"/>
  <c r="AS30" i="7"/>
  <c r="AS31" i="7"/>
  <c r="AS32" i="7"/>
  <c r="AS33" i="7"/>
  <c r="AS34" i="7"/>
  <c r="AS35" i="7"/>
  <c r="AS36" i="7"/>
  <c r="AS37" i="7"/>
  <c r="AS38" i="7"/>
  <c r="AS39" i="7"/>
  <c r="AS40" i="7"/>
  <c r="AS41" i="7"/>
  <c r="AS42" i="7"/>
  <c r="AS43" i="7"/>
  <c r="AS44" i="7"/>
  <c r="AS45" i="7"/>
  <c r="AS46" i="7"/>
  <c r="AS47" i="7"/>
  <c r="AS48" i="7"/>
  <c r="AS49" i="7"/>
  <c r="AS50" i="7"/>
  <c r="AS51" i="7"/>
  <c r="AS52" i="7"/>
  <c r="AS53" i="7"/>
  <c r="AS54" i="7"/>
  <c r="AS55" i="7"/>
  <c r="AS56" i="7"/>
  <c r="AS57" i="7"/>
  <c r="AS58" i="7"/>
  <c r="AS59" i="7"/>
  <c r="AS60" i="7"/>
  <c r="AS61" i="7"/>
  <c r="AS62" i="7"/>
  <c r="AS63" i="7"/>
  <c r="AS64" i="7"/>
  <c r="AS65" i="7"/>
  <c r="AS66" i="7"/>
  <c r="AS67" i="7"/>
  <c r="AS68" i="7"/>
  <c r="AS69" i="7"/>
  <c r="AS70" i="7"/>
  <c r="AS71" i="7"/>
  <c r="AS72" i="7"/>
  <c r="AS73" i="7"/>
  <c r="AS74" i="7"/>
  <c r="AS75" i="7"/>
  <c r="AS76" i="7"/>
  <c r="AS77" i="7"/>
  <c r="AS78" i="7"/>
  <c r="AS79" i="7"/>
  <c r="AS80" i="7"/>
  <c r="AS81" i="7"/>
  <c r="AS82" i="7"/>
  <c r="AS83" i="7"/>
  <c r="AS84" i="7"/>
  <c r="AS85" i="7"/>
  <c r="AS86" i="7"/>
  <c r="AS87" i="7"/>
  <c r="AS88" i="7"/>
  <c r="AS89" i="7"/>
  <c r="AS90" i="7"/>
  <c r="AS91" i="7"/>
  <c r="AS92" i="7"/>
  <c r="AS93" i="7"/>
  <c r="AS94" i="7"/>
  <c r="AS95" i="7"/>
  <c r="AS96" i="7"/>
  <c r="AS97" i="7"/>
  <c r="AS98" i="7"/>
  <c r="AS99" i="7"/>
  <c r="AS100" i="7"/>
  <c r="AS101" i="7"/>
  <c r="AS102" i="7"/>
  <c r="AS103" i="7"/>
  <c r="AS104" i="7"/>
  <c r="AS105" i="7"/>
  <c r="AS106" i="7"/>
  <c r="AS107" i="7"/>
  <c r="AS108" i="7"/>
  <c r="AS109" i="7"/>
  <c r="AS110" i="7"/>
  <c r="AS111" i="7"/>
  <c r="AS112" i="7"/>
  <c r="AS113" i="7"/>
  <c r="AS114" i="7"/>
  <c r="AS115" i="7"/>
  <c r="AS116" i="7"/>
  <c r="AS117" i="7"/>
  <c r="AS118" i="7"/>
  <c r="AS119" i="7"/>
  <c r="AS120" i="7"/>
  <c r="AS121" i="7"/>
  <c r="AS122" i="7"/>
  <c r="AS123" i="7"/>
  <c r="AS124" i="7"/>
  <c r="AS125" i="7"/>
  <c r="AS126" i="7"/>
  <c r="AS127" i="7"/>
  <c r="AS128" i="7"/>
  <c r="AS129" i="7"/>
  <c r="AS130" i="7"/>
  <c r="AS131" i="7"/>
  <c r="AS132" i="7"/>
  <c r="AS133" i="7"/>
  <c r="AS134" i="7"/>
  <c r="AS135" i="7"/>
  <c r="AS136" i="7"/>
  <c r="AS137" i="7"/>
  <c r="AS138" i="7"/>
  <c r="AS139" i="7"/>
  <c r="AS140" i="7"/>
  <c r="AS141" i="7"/>
  <c r="AS142" i="7"/>
  <c r="AS143" i="7"/>
  <c r="AS144" i="7"/>
  <c r="AS145" i="7"/>
  <c r="AS146" i="7"/>
  <c r="AS147" i="7"/>
  <c r="AS148" i="7"/>
  <c r="AS149" i="7"/>
  <c r="AS150" i="7"/>
  <c r="AS151" i="7"/>
  <c r="AS152" i="7"/>
  <c r="AS153" i="7"/>
  <c r="AS154" i="7"/>
  <c r="AS155" i="7"/>
  <c r="AS156" i="7"/>
  <c r="AS157" i="7"/>
  <c r="AS158" i="7"/>
  <c r="AS159" i="7"/>
  <c r="AS160" i="7"/>
  <c r="AS161" i="7"/>
  <c r="AS162" i="7"/>
  <c r="AS163" i="7"/>
  <c r="AS164" i="7"/>
  <c r="AS165" i="7"/>
  <c r="AS166" i="7"/>
  <c r="AS167" i="7"/>
  <c r="AS168" i="7"/>
  <c r="AS169" i="7"/>
  <c r="AS170" i="7"/>
  <c r="AS171" i="7"/>
  <c r="AS172" i="7"/>
  <c r="AS173" i="7"/>
  <c r="AS174" i="7"/>
  <c r="AS175" i="7"/>
  <c r="AS176" i="7"/>
  <c r="AS177" i="7"/>
  <c r="AS178" i="7"/>
  <c r="AS179" i="7"/>
  <c r="AS180" i="7"/>
  <c r="AS181" i="7"/>
  <c r="AS182" i="7"/>
  <c r="AS183" i="7"/>
  <c r="AS184" i="7"/>
  <c r="AS185" i="7"/>
  <c r="AS186" i="7"/>
  <c r="AS187" i="7"/>
  <c r="AS188" i="7"/>
  <c r="AS189" i="7"/>
  <c r="AS190" i="7"/>
  <c r="AS191" i="7"/>
  <c r="AS192" i="7"/>
  <c r="AS193" i="7"/>
  <c r="AS194" i="7"/>
  <c r="AS195" i="7"/>
  <c r="AS196" i="7"/>
  <c r="AS197" i="7"/>
  <c r="AS198" i="7"/>
  <c r="AS199" i="7"/>
  <c r="AS200" i="7"/>
  <c r="AS201" i="7"/>
  <c r="FI2" i="4"/>
  <c r="FJ2" i="4"/>
  <c r="AR2" i="7"/>
  <c r="FI3" i="4"/>
  <c r="FJ3" i="4"/>
  <c r="AR3" i="7"/>
  <c r="FI4" i="4"/>
  <c r="FJ4" i="4"/>
  <c r="AR4" i="7"/>
  <c r="FI5" i="4"/>
  <c r="FJ5" i="4"/>
  <c r="AR5" i="7"/>
  <c r="FI6" i="4"/>
  <c r="FJ6" i="4"/>
  <c r="AR6" i="7"/>
  <c r="FI7" i="4"/>
  <c r="FJ7" i="4"/>
  <c r="AR7" i="7"/>
  <c r="FI8" i="4"/>
  <c r="FJ8" i="4"/>
  <c r="AR8" i="7"/>
  <c r="FI9" i="4"/>
  <c r="FJ9" i="4"/>
  <c r="AR9" i="7"/>
  <c r="FI10" i="4"/>
  <c r="FJ10" i="4"/>
  <c r="AR10" i="7"/>
  <c r="FI11" i="4"/>
  <c r="FJ11" i="4"/>
  <c r="AR11" i="7"/>
  <c r="FI12" i="4"/>
  <c r="FJ12" i="4"/>
  <c r="AR12" i="7"/>
  <c r="FI13" i="4"/>
  <c r="FJ13" i="4"/>
  <c r="AR13" i="7"/>
  <c r="FI14" i="4"/>
  <c r="FJ14" i="4"/>
  <c r="AR14" i="7"/>
  <c r="FI15" i="4"/>
  <c r="FJ15" i="4"/>
  <c r="AR15" i="7"/>
  <c r="FI16" i="4"/>
  <c r="FJ16" i="4"/>
  <c r="AR16" i="7"/>
  <c r="FI17" i="4"/>
  <c r="FJ17" i="4"/>
  <c r="AR17" i="7"/>
  <c r="FI18" i="4"/>
  <c r="FJ18" i="4"/>
  <c r="AR18" i="7"/>
  <c r="FI19" i="4"/>
  <c r="FJ19" i="4"/>
  <c r="AR19" i="7"/>
  <c r="FI20" i="4"/>
  <c r="FJ20" i="4"/>
  <c r="AR20" i="7"/>
  <c r="FI21" i="4"/>
  <c r="FJ21" i="4"/>
  <c r="AR21" i="7"/>
  <c r="FI22" i="4"/>
  <c r="FJ22" i="4"/>
  <c r="AR22" i="7"/>
  <c r="FI23" i="4"/>
  <c r="FJ23" i="4"/>
  <c r="AR23" i="7"/>
  <c r="FI24" i="4"/>
  <c r="FJ24" i="4"/>
  <c r="AR24" i="7"/>
  <c r="FI25" i="4"/>
  <c r="FJ25" i="4"/>
  <c r="AR25" i="7"/>
  <c r="FI26" i="4"/>
  <c r="FJ26" i="4"/>
  <c r="AR26" i="7"/>
  <c r="FI27" i="4"/>
  <c r="FJ27" i="4"/>
  <c r="AR27" i="7"/>
  <c r="FI28" i="4"/>
  <c r="FJ28" i="4"/>
  <c r="AR28" i="7"/>
  <c r="FI29" i="4"/>
  <c r="FJ29" i="4"/>
  <c r="AR29" i="7"/>
  <c r="FI30" i="4"/>
  <c r="FJ30" i="4"/>
  <c r="AR30" i="7"/>
  <c r="FI31" i="4"/>
  <c r="FJ31" i="4"/>
  <c r="AR31" i="7"/>
  <c r="FI32" i="4"/>
  <c r="FJ32" i="4"/>
  <c r="AR32" i="7"/>
  <c r="FI33" i="4"/>
  <c r="FJ33" i="4"/>
  <c r="AR33" i="7"/>
  <c r="FI34" i="4"/>
  <c r="FJ34" i="4"/>
  <c r="AR34" i="7"/>
  <c r="FI35" i="4"/>
  <c r="FJ35" i="4"/>
  <c r="AR35" i="7"/>
  <c r="FI36" i="4"/>
  <c r="FJ36" i="4"/>
  <c r="AR36" i="7"/>
  <c r="FI37" i="4"/>
  <c r="FJ37" i="4"/>
  <c r="AR37" i="7"/>
  <c r="FI38" i="4"/>
  <c r="FJ38" i="4"/>
  <c r="AR38" i="7"/>
  <c r="FI39" i="4"/>
  <c r="FJ39" i="4"/>
  <c r="AR39" i="7"/>
  <c r="FI40" i="4"/>
  <c r="FJ40" i="4"/>
  <c r="AR40" i="7"/>
  <c r="FI41" i="4"/>
  <c r="FJ41" i="4"/>
  <c r="AR41" i="7"/>
  <c r="FI42" i="4"/>
  <c r="FJ42" i="4"/>
  <c r="AR42" i="7"/>
  <c r="FI43" i="4"/>
  <c r="FJ43" i="4"/>
  <c r="AR43" i="7"/>
  <c r="FI44" i="4"/>
  <c r="FJ44" i="4"/>
  <c r="AR44" i="7"/>
  <c r="FI45" i="4"/>
  <c r="FJ45" i="4"/>
  <c r="AR45" i="7"/>
  <c r="FI46" i="4"/>
  <c r="FJ46" i="4"/>
  <c r="AR46" i="7"/>
  <c r="FI47" i="4"/>
  <c r="FJ47" i="4"/>
  <c r="AR47" i="7"/>
  <c r="FI48" i="4"/>
  <c r="FJ48" i="4"/>
  <c r="AR48" i="7"/>
  <c r="FI49" i="4"/>
  <c r="FJ49" i="4"/>
  <c r="AR49" i="7"/>
  <c r="FI50" i="4"/>
  <c r="FJ50" i="4"/>
  <c r="AR50" i="7"/>
  <c r="FI51" i="4"/>
  <c r="FJ51" i="4"/>
  <c r="AR51" i="7"/>
  <c r="FI52" i="4"/>
  <c r="FJ52" i="4"/>
  <c r="AR52" i="7"/>
  <c r="FI53" i="4"/>
  <c r="FJ53" i="4"/>
  <c r="AR53" i="7"/>
  <c r="FI54" i="4"/>
  <c r="FJ54" i="4"/>
  <c r="AR54" i="7"/>
  <c r="FI55" i="4"/>
  <c r="FJ55" i="4"/>
  <c r="AR55" i="7"/>
  <c r="FI56" i="4"/>
  <c r="FJ56" i="4"/>
  <c r="AR56" i="7"/>
  <c r="FI57" i="4"/>
  <c r="FJ57" i="4"/>
  <c r="AR57" i="7"/>
  <c r="FI58" i="4"/>
  <c r="FJ58" i="4"/>
  <c r="AR58" i="7"/>
  <c r="FI59" i="4"/>
  <c r="FJ59" i="4"/>
  <c r="AR59" i="7"/>
  <c r="FI60" i="4"/>
  <c r="FJ60" i="4"/>
  <c r="AR60" i="7"/>
  <c r="FI61" i="4"/>
  <c r="FJ61" i="4"/>
  <c r="AR61" i="7"/>
  <c r="FI62" i="4"/>
  <c r="FJ62" i="4"/>
  <c r="AR62" i="7"/>
  <c r="FI63" i="4"/>
  <c r="FJ63" i="4"/>
  <c r="AR63" i="7"/>
  <c r="FI64" i="4"/>
  <c r="FJ64" i="4"/>
  <c r="AR64" i="7"/>
  <c r="FI65" i="4"/>
  <c r="FJ65" i="4"/>
  <c r="AR65" i="7"/>
  <c r="FI66" i="4"/>
  <c r="FJ66" i="4"/>
  <c r="AR66" i="7"/>
  <c r="FI67" i="4"/>
  <c r="FJ67" i="4"/>
  <c r="AR67" i="7"/>
  <c r="FI68" i="4"/>
  <c r="FJ68" i="4"/>
  <c r="AR68" i="7"/>
  <c r="FI69" i="4"/>
  <c r="FJ69" i="4"/>
  <c r="AR69" i="7"/>
  <c r="FI70" i="4"/>
  <c r="FJ70" i="4"/>
  <c r="AR70" i="7"/>
  <c r="FI71" i="4"/>
  <c r="FJ71" i="4"/>
  <c r="AR71" i="7"/>
  <c r="FI72" i="4"/>
  <c r="FJ72" i="4"/>
  <c r="AR72" i="7"/>
  <c r="FI73" i="4"/>
  <c r="FJ73" i="4"/>
  <c r="AR73" i="7"/>
  <c r="FI74" i="4"/>
  <c r="FJ74" i="4"/>
  <c r="AR74" i="7"/>
  <c r="FI75" i="4"/>
  <c r="FJ75" i="4"/>
  <c r="AR75" i="7"/>
  <c r="FI76" i="4"/>
  <c r="FJ76" i="4"/>
  <c r="AR76" i="7"/>
  <c r="FI77" i="4"/>
  <c r="FJ77" i="4"/>
  <c r="AR77" i="7"/>
  <c r="FI78" i="4"/>
  <c r="FJ78" i="4"/>
  <c r="AR78" i="7"/>
  <c r="FI79" i="4"/>
  <c r="FJ79" i="4"/>
  <c r="AR79" i="7"/>
  <c r="FI80" i="4"/>
  <c r="FJ80" i="4"/>
  <c r="AR80" i="7"/>
  <c r="FI81" i="4"/>
  <c r="FJ81" i="4"/>
  <c r="AR81" i="7"/>
  <c r="FI82" i="4"/>
  <c r="FJ82" i="4"/>
  <c r="AR82" i="7"/>
  <c r="FI83" i="4"/>
  <c r="FJ83" i="4"/>
  <c r="AR83" i="7"/>
  <c r="FI84" i="4"/>
  <c r="FJ84" i="4"/>
  <c r="AR84" i="7"/>
  <c r="FI85" i="4"/>
  <c r="FJ85" i="4"/>
  <c r="AR85" i="7"/>
  <c r="FI86" i="4"/>
  <c r="FJ86" i="4"/>
  <c r="AR86" i="7"/>
  <c r="FI87" i="4"/>
  <c r="FJ87" i="4"/>
  <c r="AR87" i="7"/>
  <c r="FI88" i="4"/>
  <c r="FJ88" i="4"/>
  <c r="AR88" i="7"/>
  <c r="FI89" i="4"/>
  <c r="FJ89" i="4"/>
  <c r="AR89" i="7"/>
  <c r="FI90" i="4"/>
  <c r="FJ90" i="4"/>
  <c r="AR90" i="7"/>
  <c r="FI91" i="4"/>
  <c r="FJ91" i="4"/>
  <c r="AR91" i="7"/>
  <c r="FI92" i="4"/>
  <c r="FJ92" i="4"/>
  <c r="AR92" i="7"/>
  <c r="FI93" i="4"/>
  <c r="FJ93" i="4"/>
  <c r="AR93" i="7"/>
  <c r="FI94" i="4"/>
  <c r="FJ94" i="4"/>
  <c r="AR94" i="7"/>
  <c r="FI95" i="4"/>
  <c r="FJ95" i="4"/>
  <c r="AR95" i="7"/>
  <c r="FI96" i="4"/>
  <c r="FJ96" i="4"/>
  <c r="AR96" i="7"/>
  <c r="FI97" i="4"/>
  <c r="FJ97" i="4"/>
  <c r="AR97" i="7"/>
  <c r="FI98" i="4"/>
  <c r="FJ98" i="4"/>
  <c r="AR98" i="7"/>
  <c r="FI99" i="4"/>
  <c r="FJ99" i="4"/>
  <c r="AR99" i="7"/>
  <c r="FI100" i="4"/>
  <c r="FJ100" i="4"/>
  <c r="AR100" i="7"/>
  <c r="FI101" i="4"/>
  <c r="FJ101" i="4"/>
  <c r="AR101" i="7"/>
  <c r="FI102" i="4"/>
  <c r="FJ102" i="4"/>
  <c r="AR102" i="7"/>
  <c r="FI103" i="4"/>
  <c r="FJ103" i="4"/>
  <c r="AR103" i="7"/>
  <c r="FI104" i="4"/>
  <c r="FJ104" i="4"/>
  <c r="AR104" i="7"/>
  <c r="FI105" i="4"/>
  <c r="FJ105" i="4"/>
  <c r="AR105" i="7"/>
  <c r="FI106" i="4"/>
  <c r="FJ106" i="4"/>
  <c r="AR106" i="7"/>
  <c r="FI107" i="4"/>
  <c r="FJ107" i="4"/>
  <c r="AR107" i="7"/>
  <c r="FI108" i="4"/>
  <c r="FJ108" i="4"/>
  <c r="AR108" i="7"/>
  <c r="FI109" i="4"/>
  <c r="FJ109" i="4"/>
  <c r="AR109" i="7"/>
  <c r="FI110" i="4"/>
  <c r="FJ110" i="4"/>
  <c r="AR110" i="7"/>
  <c r="FI111" i="4"/>
  <c r="FJ111" i="4"/>
  <c r="AR111" i="7"/>
  <c r="FI112" i="4"/>
  <c r="FJ112" i="4"/>
  <c r="AR112" i="7"/>
  <c r="FI113" i="4"/>
  <c r="FJ113" i="4"/>
  <c r="AR113" i="7"/>
  <c r="FI114" i="4"/>
  <c r="FJ114" i="4"/>
  <c r="AR114" i="7"/>
  <c r="FI115" i="4"/>
  <c r="FJ115" i="4"/>
  <c r="AR115" i="7"/>
  <c r="FI116" i="4"/>
  <c r="FJ116" i="4"/>
  <c r="AR116" i="7"/>
  <c r="FI117" i="4"/>
  <c r="FJ117" i="4"/>
  <c r="AR117" i="7"/>
  <c r="FI118" i="4"/>
  <c r="FJ118" i="4"/>
  <c r="AR118" i="7"/>
  <c r="FI119" i="4"/>
  <c r="FJ119" i="4"/>
  <c r="AR119" i="7"/>
  <c r="FI120" i="4"/>
  <c r="FJ120" i="4"/>
  <c r="AR120" i="7"/>
  <c r="FI121" i="4"/>
  <c r="FJ121" i="4"/>
  <c r="AR121" i="7"/>
  <c r="FI122" i="4"/>
  <c r="FJ122" i="4"/>
  <c r="AR122" i="7"/>
  <c r="FI123" i="4"/>
  <c r="FJ123" i="4"/>
  <c r="AR123" i="7"/>
  <c r="FI124" i="4"/>
  <c r="FJ124" i="4"/>
  <c r="AR124" i="7"/>
  <c r="FI125" i="4"/>
  <c r="FJ125" i="4"/>
  <c r="AR125" i="7"/>
  <c r="FI126" i="4"/>
  <c r="FJ126" i="4"/>
  <c r="AR126" i="7"/>
  <c r="FI127" i="4"/>
  <c r="FJ127" i="4"/>
  <c r="AR127" i="7"/>
  <c r="FI128" i="4"/>
  <c r="FJ128" i="4"/>
  <c r="AR128" i="7"/>
  <c r="FI129" i="4"/>
  <c r="FJ129" i="4"/>
  <c r="AR129" i="7"/>
  <c r="FI130" i="4"/>
  <c r="FJ130" i="4"/>
  <c r="AR130" i="7"/>
  <c r="FI131" i="4"/>
  <c r="FJ131" i="4"/>
  <c r="AR131" i="7"/>
  <c r="FI132" i="4"/>
  <c r="FJ132" i="4"/>
  <c r="AR132" i="7"/>
  <c r="FI133" i="4"/>
  <c r="FJ133" i="4"/>
  <c r="AR133" i="7"/>
  <c r="FI134" i="4"/>
  <c r="FJ134" i="4"/>
  <c r="AR134" i="7"/>
  <c r="FI135" i="4"/>
  <c r="FJ135" i="4"/>
  <c r="AR135" i="7"/>
  <c r="FI136" i="4"/>
  <c r="FJ136" i="4"/>
  <c r="AR136" i="7"/>
  <c r="FI137" i="4"/>
  <c r="FJ137" i="4"/>
  <c r="AR137" i="7"/>
  <c r="FI138" i="4"/>
  <c r="FJ138" i="4"/>
  <c r="AR138" i="7"/>
  <c r="FI139" i="4"/>
  <c r="FJ139" i="4"/>
  <c r="AR139" i="7"/>
  <c r="FI140" i="4"/>
  <c r="FJ140" i="4"/>
  <c r="AR140" i="7"/>
  <c r="FI141" i="4"/>
  <c r="FJ141" i="4"/>
  <c r="AR141" i="7"/>
  <c r="FI142" i="4"/>
  <c r="FJ142" i="4"/>
  <c r="AR142" i="7"/>
  <c r="FI143" i="4"/>
  <c r="FJ143" i="4"/>
  <c r="AR143" i="7"/>
  <c r="FI144" i="4"/>
  <c r="FJ144" i="4"/>
  <c r="AR144" i="7"/>
  <c r="FI145" i="4"/>
  <c r="FJ145" i="4"/>
  <c r="AR145" i="7"/>
  <c r="FI146" i="4"/>
  <c r="FJ146" i="4"/>
  <c r="AR146" i="7"/>
  <c r="FI147" i="4"/>
  <c r="FJ147" i="4"/>
  <c r="AR147" i="7"/>
  <c r="FI148" i="4"/>
  <c r="FJ148" i="4"/>
  <c r="AR148" i="7"/>
  <c r="FI149" i="4"/>
  <c r="FJ149" i="4"/>
  <c r="AR149" i="7"/>
  <c r="FI150" i="4"/>
  <c r="FJ150" i="4"/>
  <c r="AR150" i="7"/>
  <c r="FI151" i="4"/>
  <c r="FJ151" i="4"/>
  <c r="AR151" i="7"/>
  <c r="FI152" i="4"/>
  <c r="FJ152" i="4"/>
  <c r="AR152" i="7"/>
  <c r="FI153" i="4"/>
  <c r="FJ153" i="4"/>
  <c r="AR153" i="7"/>
  <c r="FI154" i="4"/>
  <c r="FJ154" i="4"/>
  <c r="AR154" i="7"/>
  <c r="FI155" i="4"/>
  <c r="FJ155" i="4"/>
  <c r="AR155" i="7"/>
  <c r="FI156" i="4"/>
  <c r="FJ156" i="4"/>
  <c r="AR156" i="7"/>
  <c r="FI157" i="4"/>
  <c r="FJ157" i="4"/>
  <c r="AR157" i="7"/>
  <c r="FI158" i="4"/>
  <c r="FJ158" i="4"/>
  <c r="AR158" i="7"/>
  <c r="FI159" i="4"/>
  <c r="FJ159" i="4"/>
  <c r="AR159" i="7"/>
  <c r="FI160" i="4"/>
  <c r="FJ160" i="4"/>
  <c r="AR160" i="7"/>
  <c r="FI161" i="4"/>
  <c r="FJ161" i="4"/>
  <c r="AR161" i="7"/>
  <c r="FI162" i="4"/>
  <c r="FJ162" i="4"/>
  <c r="AR162" i="7"/>
  <c r="FI163" i="4"/>
  <c r="FJ163" i="4"/>
  <c r="AR163" i="7"/>
  <c r="FI164" i="4"/>
  <c r="FJ164" i="4"/>
  <c r="AR164" i="7"/>
  <c r="FI165" i="4"/>
  <c r="FJ165" i="4"/>
  <c r="AR165" i="7"/>
  <c r="FI166" i="4"/>
  <c r="FJ166" i="4"/>
  <c r="AR166" i="7"/>
  <c r="FI167" i="4"/>
  <c r="FJ167" i="4"/>
  <c r="AR167" i="7"/>
  <c r="FI168" i="4"/>
  <c r="FJ168" i="4"/>
  <c r="AR168" i="7"/>
  <c r="FI169" i="4"/>
  <c r="FJ169" i="4"/>
  <c r="AR169" i="7"/>
  <c r="FI170" i="4"/>
  <c r="FJ170" i="4"/>
  <c r="AR170" i="7"/>
  <c r="FI171" i="4"/>
  <c r="FJ171" i="4"/>
  <c r="AR171" i="7"/>
  <c r="FI172" i="4"/>
  <c r="FJ172" i="4"/>
  <c r="AR172" i="7"/>
  <c r="FI173" i="4"/>
  <c r="FJ173" i="4"/>
  <c r="AR173" i="7"/>
  <c r="FI174" i="4"/>
  <c r="FJ174" i="4"/>
  <c r="AR174" i="7"/>
  <c r="FI175" i="4"/>
  <c r="FJ175" i="4"/>
  <c r="AR175" i="7"/>
  <c r="FI176" i="4"/>
  <c r="FJ176" i="4"/>
  <c r="AR176" i="7"/>
  <c r="FI177" i="4"/>
  <c r="FJ177" i="4"/>
  <c r="AR177" i="7"/>
  <c r="FI178" i="4"/>
  <c r="FJ178" i="4"/>
  <c r="AR178" i="7"/>
  <c r="FI179" i="4"/>
  <c r="FJ179" i="4"/>
  <c r="AR179" i="7"/>
  <c r="FI180" i="4"/>
  <c r="FJ180" i="4"/>
  <c r="AR180" i="7"/>
  <c r="FI181" i="4"/>
  <c r="FJ181" i="4"/>
  <c r="AR181" i="7"/>
  <c r="FI182" i="4"/>
  <c r="FJ182" i="4"/>
  <c r="AR182" i="7"/>
  <c r="FI183" i="4"/>
  <c r="FJ183" i="4"/>
  <c r="AR183" i="7"/>
  <c r="FI184" i="4"/>
  <c r="FJ184" i="4"/>
  <c r="AR184" i="7"/>
  <c r="FI185" i="4"/>
  <c r="FJ185" i="4"/>
  <c r="AR185" i="7"/>
  <c r="FI186" i="4"/>
  <c r="FJ186" i="4"/>
  <c r="AR186" i="7"/>
  <c r="FI187" i="4"/>
  <c r="FJ187" i="4"/>
  <c r="AR187" i="7"/>
  <c r="FI188" i="4"/>
  <c r="FJ188" i="4"/>
  <c r="AR188" i="7"/>
  <c r="FI189" i="4"/>
  <c r="FJ189" i="4"/>
  <c r="AR189" i="7"/>
  <c r="FI190" i="4"/>
  <c r="FJ190" i="4"/>
  <c r="AR190" i="7"/>
  <c r="FI191" i="4"/>
  <c r="FJ191" i="4"/>
  <c r="AR191" i="7"/>
  <c r="FI192" i="4"/>
  <c r="FJ192" i="4"/>
  <c r="AR192" i="7"/>
  <c r="FI193" i="4"/>
  <c r="FJ193" i="4"/>
  <c r="AR193" i="7"/>
  <c r="FI194" i="4"/>
  <c r="FJ194" i="4"/>
  <c r="AR194" i="7"/>
  <c r="FI195" i="4"/>
  <c r="FJ195" i="4"/>
  <c r="AR195" i="7"/>
  <c r="FI196" i="4"/>
  <c r="FJ196" i="4"/>
  <c r="AR196" i="7"/>
  <c r="FI197" i="4"/>
  <c r="FJ197" i="4"/>
  <c r="AR197" i="7"/>
  <c r="FI198" i="4"/>
  <c r="FJ198" i="4"/>
  <c r="AR198" i="7"/>
  <c r="FI199" i="4"/>
  <c r="FJ199" i="4"/>
  <c r="AR199" i="7"/>
  <c r="FI200" i="4"/>
  <c r="FJ200" i="4"/>
  <c r="AR200" i="7"/>
  <c r="FI201" i="4"/>
  <c r="FJ201" i="4"/>
  <c r="AR201" i="7"/>
  <c r="AV31" i="7"/>
  <c r="FL2" i="4"/>
  <c r="AV30" i="7"/>
  <c r="FK2" i="4"/>
  <c r="FN2" i="4"/>
  <c r="FL3" i="4"/>
  <c r="FK3" i="4"/>
  <c r="FN3" i="4"/>
  <c r="FL4" i="4"/>
  <c r="FK4" i="4"/>
  <c r="FN4" i="4"/>
  <c r="FL5" i="4"/>
  <c r="FK5" i="4"/>
  <c r="FN5" i="4"/>
  <c r="FL6" i="4"/>
  <c r="FK6" i="4"/>
  <c r="FN6" i="4"/>
  <c r="FL7" i="4"/>
  <c r="FK7" i="4"/>
  <c r="FN7" i="4"/>
  <c r="FL8" i="4"/>
  <c r="FK8" i="4"/>
  <c r="FN8" i="4"/>
  <c r="FL9" i="4"/>
  <c r="FK9" i="4"/>
  <c r="FN9" i="4"/>
  <c r="FL10" i="4"/>
  <c r="FK10" i="4"/>
  <c r="FN10" i="4"/>
  <c r="FL11" i="4"/>
  <c r="FK11" i="4"/>
  <c r="FN11" i="4"/>
  <c r="FL12" i="4"/>
  <c r="FK12" i="4"/>
  <c r="FN12" i="4"/>
  <c r="FL13" i="4"/>
  <c r="FK13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07" i="4"/>
  <c r="FN108" i="4"/>
  <c r="FN109" i="4"/>
  <c r="FN110" i="4"/>
  <c r="FN111" i="4"/>
  <c r="FN112" i="4"/>
  <c r="FN113" i="4"/>
  <c r="FN114" i="4"/>
  <c r="FN115" i="4"/>
  <c r="FN116" i="4"/>
  <c r="FN117" i="4"/>
  <c r="FN118" i="4"/>
  <c r="FN119" i="4"/>
  <c r="FN120" i="4"/>
  <c r="FN121" i="4"/>
  <c r="FN122" i="4"/>
  <c r="FN123" i="4"/>
  <c r="FN124" i="4"/>
  <c r="FN125" i="4"/>
  <c r="FN126" i="4"/>
  <c r="FN127" i="4"/>
  <c r="FN128" i="4"/>
  <c r="FN129" i="4"/>
  <c r="FN130" i="4"/>
  <c r="FN131" i="4"/>
  <c r="FN132" i="4"/>
  <c r="FN133" i="4"/>
  <c r="FN134" i="4"/>
  <c r="FN135" i="4"/>
  <c r="FN136" i="4"/>
  <c r="FN137" i="4"/>
  <c r="FN138" i="4"/>
  <c r="FN139" i="4"/>
  <c r="FN140" i="4"/>
  <c r="FN141" i="4"/>
  <c r="FN142" i="4"/>
  <c r="FN143" i="4"/>
  <c r="FN144" i="4"/>
  <c r="FN145" i="4"/>
  <c r="FN146" i="4"/>
  <c r="FN147" i="4"/>
  <c r="FN148" i="4"/>
  <c r="FN149" i="4"/>
  <c r="FN150" i="4"/>
  <c r="FN151" i="4"/>
  <c r="FN152" i="4"/>
  <c r="FN153" i="4"/>
  <c r="FN154" i="4"/>
  <c r="FN155" i="4"/>
  <c r="FN156" i="4"/>
  <c r="FN157" i="4"/>
  <c r="FN158" i="4"/>
  <c r="FN159" i="4"/>
  <c r="FN160" i="4"/>
  <c r="FN161" i="4"/>
  <c r="FN162" i="4"/>
  <c r="FN163" i="4"/>
  <c r="FN164" i="4"/>
  <c r="FN165" i="4"/>
  <c r="FN166" i="4"/>
  <c r="FN167" i="4"/>
  <c r="FN168" i="4"/>
  <c r="FN169" i="4"/>
  <c r="FN170" i="4"/>
  <c r="FN171" i="4"/>
  <c r="FN172" i="4"/>
  <c r="FN173" i="4"/>
  <c r="FN174" i="4"/>
  <c r="FN175" i="4"/>
  <c r="FN176" i="4"/>
  <c r="FN177" i="4"/>
  <c r="FN178" i="4"/>
  <c r="FN179" i="4"/>
  <c r="FN180" i="4"/>
  <c r="FN181" i="4"/>
  <c r="FN182" i="4"/>
  <c r="FN183" i="4"/>
  <c r="FN184" i="4"/>
  <c r="FN185" i="4"/>
  <c r="FN186" i="4"/>
  <c r="FN187" i="4"/>
  <c r="FN188" i="4"/>
  <c r="FN189" i="4"/>
  <c r="FN190" i="4"/>
  <c r="FN191" i="4"/>
  <c r="FN192" i="4"/>
  <c r="FN193" i="4"/>
  <c r="FN194" i="4"/>
  <c r="FN195" i="4"/>
  <c r="FN196" i="4"/>
  <c r="FN197" i="4"/>
  <c r="FN198" i="4"/>
  <c r="FN199" i="4"/>
  <c r="FN200" i="4"/>
  <c r="FN201" i="4"/>
  <c r="FM2" i="4"/>
  <c r="FM3" i="4"/>
  <c r="FM4" i="4"/>
  <c r="FM5" i="4"/>
  <c r="FM6" i="4"/>
  <c r="FM7" i="4"/>
  <c r="FM8" i="4"/>
  <c r="FM9" i="4"/>
  <c r="FM10" i="4"/>
  <c r="FM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07" i="4"/>
  <c r="FM108" i="4"/>
  <c r="FM109" i="4"/>
  <c r="FM110" i="4"/>
  <c r="FM111" i="4"/>
  <c r="FM112" i="4"/>
  <c r="FM113" i="4"/>
  <c r="FM114" i="4"/>
  <c r="FM115" i="4"/>
  <c r="FM116" i="4"/>
  <c r="FM117" i="4"/>
  <c r="FM118" i="4"/>
  <c r="FM119" i="4"/>
  <c r="FM120" i="4"/>
  <c r="FM121" i="4"/>
  <c r="FM122" i="4"/>
  <c r="FM123" i="4"/>
  <c r="FM124" i="4"/>
  <c r="FM125" i="4"/>
  <c r="FM126" i="4"/>
  <c r="FM127" i="4"/>
  <c r="FM128" i="4"/>
  <c r="FM129" i="4"/>
  <c r="FM130" i="4"/>
  <c r="FM131" i="4"/>
  <c r="FM132" i="4"/>
  <c r="FM133" i="4"/>
  <c r="FM134" i="4"/>
  <c r="FM135" i="4"/>
  <c r="FM136" i="4"/>
  <c r="FM137" i="4"/>
  <c r="FM138" i="4"/>
  <c r="FM139" i="4"/>
  <c r="FM140" i="4"/>
  <c r="FM141" i="4"/>
  <c r="FM142" i="4"/>
  <c r="FM143" i="4"/>
  <c r="FM144" i="4"/>
  <c r="FM145" i="4"/>
  <c r="FM146" i="4"/>
  <c r="FM147" i="4"/>
  <c r="FM148" i="4"/>
  <c r="FM149" i="4"/>
  <c r="FM150" i="4"/>
  <c r="FM151" i="4"/>
  <c r="FM152" i="4"/>
  <c r="FM153" i="4"/>
  <c r="FM154" i="4"/>
  <c r="FM155" i="4"/>
  <c r="FM156" i="4"/>
  <c r="FM157" i="4"/>
  <c r="FM158" i="4"/>
  <c r="FM159" i="4"/>
  <c r="FM160" i="4"/>
  <c r="FM161" i="4"/>
  <c r="FM162" i="4"/>
  <c r="FM163" i="4"/>
  <c r="FM164" i="4"/>
  <c r="FM165" i="4"/>
  <c r="FM166" i="4"/>
  <c r="FM167" i="4"/>
  <c r="FM168" i="4"/>
  <c r="FM169" i="4"/>
  <c r="FM170" i="4"/>
  <c r="FM171" i="4"/>
  <c r="FM172" i="4"/>
  <c r="FM173" i="4"/>
  <c r="FM174" i="4"/>
  <c r="FM175" i="4"/>
  <c r="FM176" i="4"/>
  <c r="FM177" i="4"/>
  <c r="FM178" i="4"/>
  <c r="FM179" i="4"/>
  <c r="FM180" i="4"/>
  <c r="FM181" i="4"/>
  <c r="FM182" i="4"/>
  <c r="FM183" i="4"/>
  <c r="FM184" i="4"/>
  <c r="FM185" i="4"/>
  <c r="FM186" i="4"/>
  <c r="FM187" i="4"/>
  <c r="FM188" i="4"/>
  <c r="FM189" i="4"/>
  <c r="FM190" i="4"/>
  <c r="FM191" i="4"/>
  <c r="FM192" i="4"/>
  <c r="FM193" i="4"/>
  <c r="FM194" i="4"/>
  <c r="FM195" i="4"/>
  <c r="FM196" i="4"/>
  <c r="FM197" i="4"/>
  <c r="FM198" i="4"/>
  <c r="FM199" i="4"/>
  <c r="FM200" i="4"/>
  <c r="FM201" i="4"/>
  <c r="AW31" i="7"/>
  <c r="AY31" i="7"/>
  <c r="AW30" i="7"/>
  <c r="AY30" i="7"/>
  <c r="AX31" i="7"/>
  <c r="AX30" i="7"/>
  <c r="AK31" i="7"/>
  <c r="AL31" i="7"/>
  <c r="AN31" i="7"/>
  <c r="AM31" i="7"/>
  <c r="P4" i="7"/>
  <c r="P3" i="7"/>
  <c r="EI2" i="4"/>
  <c r="EI3" i="4"/>
  <c r="EI4" i="4"/>
  <c r="EI5" i="4"/>
  <c r="EI6" i="4"/>
  <c r="EI7" i="4"/>
  <c r="EI8" i="4"/>
  <c r="EI9" i="4"/>
  <c r="EI10" i="4"/>
  <c r="EI11" i="4"/>
  <c r="EI12" i="4"/>
  <c r="EI13" i="4"/>
  <c r="EI14" i="4"/>
  <c r="EI15" i="4"/>
  <c r="EI16" i="4"/>
  <c r="EI17" i="4"/>
  <c r="EI18" i="4"/>
  <c r="EI19" i="4"/>
  <c r="EI20" i="4"/>
  <c r="EI21" i="4"/>
  <c r="EI22" i="4"/>
  <c r="EI23" i="4"/>
  <c r="EI24" i="4"/>
  <c r="EI25" i="4"/>
  <c r="EI26" i="4"/>
  <c r="EI27" i="4"/>
  <c r="EI28" i="4"/>
  <c r="EI29" i="4"/>
  <c r="EI30" i="4"/>
  <c r="EI31" i="4"/>
  <c r="EI32" i="4"/>
  <c r="EI33" i="4"/>
  <c r="EI34" i="4"/>
  <c r="EI35" i="4"/>
  <c r="EI36" i="4"/>
  <c r="EI37" i="4"/>
  <c r="EI38" i="4"/>
  <c r="EI39" i="4"/>
  <c r="EI40" i="4"/>
  <c r="EI41" i="4"/>
  <c r="EI42" i="4"/>
  <c r="EI43" i="4"/>
  <c r="EI44" i="4"/>
  <c r="EI45" i="4"/>
  <c r="EI46" i="4"/>
  <c r="EI47" i="4"/>
  <c r="EI48" i="4"/>
  <c r="EI49" i="4"/>
  <c r="EI50" i="4"/>
  <c r="EI51" i="4"/>
  <c r="EI52" i="4"/>
  <c r="EI53" i="4"/>
  <c r="EI54" i="4"/>
  <c r="EI55" i="4"/>
  <c r="EI56" i="4"/>
  <c r="EI57" i="4"/>
  <c r="EI58" i="4"/>
  <c r="EI59" i="4"/>
  <c r="EI60" i="4"/>
  <c r="EI61" i="4"/>
  <c r="EI62" i="4"/>
  <c r="EI63" i="4"/>
  <c r="EI64" i="4"/>
  <c r="EI65" i="4"/>
  <c r="EI66" i="4"/>
  <c r="EI67" i="4"/>
  <c r="EI68" i="4"/>
  <c r="EI69" i="4"/>
  <c r="EI70" i="4"/>
  <c r="EI71" i="4"/>
  <c r="EI72" i="4"/>
  <c r="EI73" i="4"/>
  <c r="EI74" i="4"/>
  <c r="EI75" i="4"/>
  <c r="EI76" i="4"/>
  <c r="EI77" i="4"/>
  <c r="EI78" i="4"/>
  <c r="EI79" i="4"/>
  <c r="EI80" i="4"/>
  <c r="EI81" i="4"/>
  <c r="EI82" i="4"/>
  <c r="EI83" i="4"/>
  <c r="EI84" i="4"/>
  <c r="EI85" i="4"/>
  <c r="EI86" i="4"/>
  <c r="EI87" i="4"/>
  <c r="EI88" i="4"/>
  <c r="EI89" i="4"/>
  <c r="EI90" i="4"/>
  <c r="EI91" i="4"/>
  <c r="EI92" i="4"/>
  <c r="EI93" i="4"/>
  <c r="EI94" i="4"/>
  <c r="EI95" i="4"/>
  <c r="EI96" i="4"/>
  <c r="EI97" i="4"/>
  <c r="EI98" i="4"/>
  <c r="EI99" i="4"/>
  <c r="EI100" i="4"/>
  <c r="EI101" i="4"/>
  <c r="EI102" i="4"/>
  <c r="EI103" i="4"/>
  <c r="EI104" i="4"/>
  <c r="EI105" i="4"/>
  <c r="EI106" i="4"/>
  <c r="EI107" i="4"/>
  <c r="EI108" i="4"/>
  <c r="EI109" i="4"/>
  <c r="EI110" i="4"/>
  <c r="EI111" i="4"/>
  <c r="EI112" i="4"/>
  <c r="EI113" i="4"/>
  <c r="EI114" i="4"/>
  <c r="EI115" i="4"/>
  <c r="EI116" i="4"/>
  <c r="EI117" i="4"/>
  <c r="EI118" i="4"/>
  <c r="EI119" i="4"/>
  <c r="EI120" i="4"/>
  <c r="EI121" i="4"/>
  <c r="EI122" i="4"/>
  <c r="EI123" i="4"/>
  <c r="EI124" i="4"/>
  <c r="EI125" i="4"/>
  <c r="EI126" i="4"/>
  <c r="EI127" i="4"/>
  <c r="EI128" i="4"/>
  <c r="EI129" i="4"/>
  <c r="EI130" i="4"/>
  <c r="EI131" i="4"/>
  <c r="EI132" i="4"/>
  <c r="EI133" i="4"/>
  <c r="EI134" i="4"/>
  <c r="EI135" i="4"/>
  <c r="EI136" i="4"/>
  <c r="EI137" i="4"/>
  <c r="EI138" i="4"/>
  <c r="EI139" i="4"/>
  <c r="EI140" i="4"/>
  <c r="EI141" i="4"/>
  <c r="EI142" i="4"/>
  <c r="EI143" i="4"/>
  <c r="EI144" i="4"/>
  <c r="EI145" i="4"/>
  <c r="EI146" i="4"/>
  <c r="EI147" i="4"/>
  <c r="EI148" i="4"/>
  <c r="EI149" i="4"/>
  <c r="EI150" i="4"/>
  <c r="EI151" i="4"/>
  <c r="EI152" i="4"/>
  <c r="EI153" i="4"/>
  <c r="EI154" i="4"/>
  <c r="EI155" i="4"/>
  <c r="EI156" i="4"/>
  <c r="EI157" i="4"/>
  <c r="EI158" i="4"/>
  <c r="EI159" i="4"/>
  <c r="EI160" i="4"/>
  <c r="EI161" i="4"/>
  <c r="EI162" i="4"/>
  <c r="EI163" i="4"/>
  <c r="EI164" i="4"/>
  <c r="EI165" i="4"/>
  <c r="EI166" i="4"/>
  <c r="EI167" i="4"/>
  <c r="EI168" i="4"/>
  <c r="EI169" i="4"/>
  <c r="EI170" i="4"/>
  <c r="EI171" i="4"/>
  <c r="EI172" i="4"/>
  <c r="EI173" i="4"/>
  <c r="EI174" i="4"/>
  <c r="EI175" i="4"/>
  <c r="EI176" i="4"/>
  <c r="EI177" i="4"/>
  <c r="EI178" i="4"/>
  <c r="EI179" i="4"/>
  <c r="EI180" i="4"/>
  <c r="EI181" i="4"/>
  <c r="EI182" i="4"/>
  <c r="EI183" i="4"/>
  <c r="EI184" i="4"/>
  <c r="EI185" i="4"/>
  <c r="EI186" i="4"/>
  <c r="EI187" i="4"/>
  <c r="EI188" i="4"/>
  <c r="EI189" i="4"/>
  <c r="EI190" i="4"/>
  <c r="EI191" i="4"/>
  <c r="EI192" i="4"/>
  <c r="EI193" i="4"/>
  <c r="EI194" i="4"/>
  <c r="EI195" i="4"/>
  <c r="EI196" i="4"/>
  <c r="EI197" i="4"/>
  <c r="EI198" i="4"/>
  <c r="EI199" i="4"/>
  <c r="EI200" i="4"/>
  <c r="EI201" i="4"/>
  <c r="EH2" i="4"/>
  <c r="EH3" i="4"/>
  <c r="EH4" i="4"/>
  <c r="EH5" i="4"/>
  <c r="EH6" i="4"/>
  <c r="EH7" i="4"/>
  <c r="EH8" i="4"/>
  <c r="EH9" i="4"/>
  <c r="EH10" i="4"/>
  <c r="EH11" i="4"/>
  <c r="EH12" i="4"/>
  <c r="EH13" i="4"/>
  <c r="EH14" i="4"/>
  <c r="EH15" i="4"/>
  <c r="EH16" i="4"/>
  <c r="EH17" i="4"/>
  <c r="EH18" i="4"/>
  <c r="EH19" i="4"/>
  <c r="EH20" i="4"/>
  <c r="EH21" i="4"/>
  <c r="EH22" i="4"/>
  <c r="EH23" i="4"/>
  <c r="EH24" i="4"/>
  <c r="EH25" i="4"/>
  <c r="EH26" i="4"/>
  <c r="EH27" i="4"/>
  <c r="EH28" i="4"/>
  <c r="EH29" i="4"/>
  <c r="EH30" i="4"/>
  <c r="EH31" i="4"/>
  <c r="EH32" i="4"/>
  <c r="EH33" i="4"/>
  <c r="EH34" i="4"/>
  <c r="EH35" i="4"/>
  <c r="EH36" i="4"/>
  <c r="EH37" i="4"/>
  <c r="EH38" i="4"/>
  <c r="EH39" i="4"/>
  <c r="EH40" i="4"/>
  <c r="EH41" i="4"/>
  <c r="EH42" i="4"/>
  <c r="EH43" i="4"/>
  <c r="EH44" i="4"/>
  <c r="EH45" i="4"/>
  <c r="EH46" i="4"/>
  <c r="EH47" i="4"/>
  <c r="EH48" i="4"/>
  <c r="EH49" i="4"/>
  <c r="EH50" i="4"/>
  <c r="EH51" i="4"/>
  <c r="EH52" i="4"/>
  <c r="EH53" i="4"/>
  <c r="EH54" i="4"/>
  <c r="EH55" i="4"/>
  <c r="EH56" i="4"/>
  <c r="EH57" i="4"/>
  <c r="EH58" i="4"/>
  <c r="EH59" i="4"/>
  <c r="EH60" i="4"/>
  <c r="EH61" i="4"/>
  <c r="EH62" i="4"/>
  <c r="EH63" i="4"/>
  <c r="EH64" i="4"/>
  <c r="EH65" i="4"/>
  <c r="EH66" i="4"/>
  <c r="EH67" i="4"/>
  <c r="EH68" i="4"/>
  <c r="EH69" i="4"/>
  <c r="EH70" i="4"/>
  <c r="EH71" i="4"/>
  <c r="EH72" i="4"/>
  <c r="EH73" i="4"/>
  <c r="EH74" i="4"/>
  <c r="EH75" i="4"/>
  <c r="EH76" i="4"/>
  <c r="EH77" i="4"/>
  <c r="EH78" i="4"/>
  <c r="EH79" i="4"/>
  <c r="EH80" i="4"/>
  <c r="EH81" i="4"/>
  <c r="EH82" i="4"/>
  <c r="EH83" i="4"/>
  <c r="EH84" i="4"/>
  <c r="EH85" i="4"/>
  <c r="EH86" i="4"/>
  <c r="EH87" i="4"/>
  <c r="EH88" i="4"/>
  <c r="EH89" i="4"/>
  <c r="EH90" i="4"/>
  <c r="EH91" i="4"/>
  <c r="EH92" i="4"/>
  <c r="EH93" i="4"/>
  <c r="EH94" i="4"/>
  <c r="EH95" i="4"/>
  <c r="EH96" i="4"/>
  <c r="EH97" i="4"/>
  <c r="EH98" i="4"/>
  <c r="EH99" i="4"/>
  <c r="EH100" i="4"/>
  <c r="EH101" i="4"/>
  <c r="EH102" i="4"/>
  <c r="EH103" i="4"/>
  <c r="EH104" i="4"/>
  <c r="EH105" i="4"/>
  <c r="EH106" i="4"/>
  <c r="EH107" i="4"/>
  <c r="EH108" i="4"/>
  <c r="EH109" i="4"/>
  <c r="EH110" i="4"/>
  <c r="EH111" i="4"/>
  <c r="EH112" i="4"/>
  <c r="EH113" i="4"/>
  <c r="EH114" i="4"/>
  <c r="EH115" i="4"/>
  <c r="EH116" i="4"/>
  <c r="EH117" i="4"/>
  <c r="EH118" i="4"/>
  <c r="EH119" i="4"/>
  <c r="EH120" i="4"/>
  <c r="EH121" i="4"/>
  <c r="EH122" i="4"/>
  <c r="EH123" i="4"/>
  <c r="EH124" i="4"/>
  <c r="EH125" i="4"/>
  <c r="EH126" i="4"/>
  <c r="EH127" i="4"/>
  <c r="EH128" i="4"/>
  <c r="EH129" i="4"/>
  <c r="EH130" i="4"/>
  <c r="EH131" i="4"/>
  <c r="EH132" i="4"/>
  <c r="EH133" i="4"/>
  <c r="EH134" i="4"/>
  <c r="EH135" i="4"/>
  <c r="EH136" i="4"/>
  <c r="EH137" i="4"/>
  <c r="EH138" i="4"/>
  <c r="EH139" i="4"/>
  <c r="EH140" i="4"/>
  <c r="EH141" i="4"/>
  <c r="EH142" i="4"/>
  <c r="EH143" i="4"/>
  <c r="EH144" i="4"/>
  <c r="EH145" i="4"/>
  <c r="EH146" i="4"/>
  <c r="EH147" i="4"/>
  <c r="EH148" i="4"/>
  <c r="EH149" i="4"/>
  <c r="EH150" i="4"/>
  <c r="EH151" i="4"/>
  <c r="EH152" i="4"/>
  <c r="EH153" i="4"/>
  <c r="EH154" i="4"/>
  <c r="EH155" i="4"/>
  <c r="EH156" i="4"/>
  <c r="EH157" i="4"/>
  <c r="EH158" i="4"/>
  <c r="EH159" i="4"/>
  <c r="EH160" i="4"/>
  <c r="EH161" i="4"/>
  <c r="EH162" i="4"/>
  <c r="EH163" i="4"/>
  <c r="EH164" i="4"/>
  <c r="EH165" i="4"/>
  <c r="EH166" i="4"/>
  <c r="EH167" i="4"/>
  <c r="EH168" i="4"/>
  <c r="EH169" i="4"/>
  <c r="EH170" i="4"/>
  <c r="EH171" i="4"/>
  <c r="EH172" i="4"/>
  <c r="EH173" i="4"/>
  <c r="EH174" i="4"/>
  <c r="EH175" i="4"/>
  <c r="EH176" i="4"/>
  <c r="EH177" i="4"/>
  <c r="EH178" i="4"/>
  <c r="EH179" i="4"/>
  <c r="EH180" i="4"/>
  <c r="EH181" i="4"/>
  <c r="EH182" i="4"/>
  <c r="EH183" i="4"/>
  <c r="EH184" i="4"/>
  <c r="EH185" i="4"/>
  <c r="EH186" i="4"/>
  <c r="EH187" i="4"/>
  <c r="EH188" i="4"/>
  <c r="EH189" i="4"/>
  <c r="EH190" i="4"/>
  <c r="EH191" i="4"/>
  <c r="EH192" i="4"/>
  <c r="EH193" i="4"/>
  <c r="EH194" i="4"/>
  <c r="EH195" i="4"/>
  <c r="EH196" i="4"/>
  <c r="EH197" i="4"/>
  <c r="EH198" i="4"/>
  <c r="EH199" i="4"/>
  <c r="EH200" i="4"/>
  <c r="EH201" i="4"/>
  <c r="Q4" i="7"/>
  <c r="S4" i="7"/>
  <c r="Q3" i="7"/>
  <c r="S3" i="7"/>
  <c r="R4" i="7"/>
  <c r="R3" i="7"/>
  <c r="I32" i="7"/>
  <c r="V194" i="7"/>
  <c r="CS194" i="4"/>
  <c r="FK194" i="4"/>
  <c r="FL194" i="4"/>
  <c r="DH194" i="4"/>
  <c r="EL194" i="4"/>
  <c r="V182" i="7"/>
  <c r="CS182" i="4"/>
  <c r="FL182" i="4"/>
  <c r="FK182" i="4"/>
  <c r="DH182" i="4"/>
  <c r="EL182" i="4"/>
  <c r="V170" i="7"/>
  <c r="CS170" i="4"/>
  <c r="FK170" i="4"/>
  <c r="FL170" i="4"/>
  <c r="DH170" i="4"/>
  <c r="EL170" i="4"/>
  <c r="V162" i="7"/>
  <c r="CS162" i="4"/>
  <c r="FK162" i="4"/>
  <c r="FL162" i="4"/>
  <c r="DH162" i="4"/>
  <c r="EL162" i="4"/>
  <c r="V150" i="7"/>
  <c r="CS150" i="4"/>
  <c r="FL150" i="4"/>
  <c r="FK150" i="4"/>
  <c r="DH150" i="4"/>
  <c r="EL150" i="4"/>
  <c r="V138" i="7"/>
  <c r="CS138" i="4"/>
  <c r="FL138" i="4"/>
  <c r="FK138" i="4"/>
  <c r="DH138" i="4"/>
  <c r="EL138" i="4"/>
  <c r="V126" i="7"/>
  <c r="CS126" i="4"/>
  <c r="FL126" i="4"/>
  <c r="FK126" i="4"/>
  <c r="DH126" i="4"/>
  <c r="EL126" i="4"/>
  <c r="V114" i="7"/>
  <c r="CS114" i="4"/>
  <c r="FL114" i="4"/>
  <c r="FK114" i="4"/>
  <c r="DH114" i="4"/>
  <c r="EL114" i="4"/>
  <c r="V94" i="7"/>
  <c r="CS94" i="4"/>
  <c r="FL94" i="4"/>
  <c r="FK94" i="4"/>
  <c r="DH94" i="4"/>
  <c r="EL94" i="4"/>
  <c r="V82" i="7"/>
  <c r="CS82" i="4"/>
  <c r="FL82" i="4"/>
  <c r="FK82" i="4"/>
  <c r="DH82" i="4"/>
  <c r="EL82" i="4"/>
  <c r="V66" i="7"/>
  <c r="CS66" i="4"/>
  <c r="FL66" i="4"/>
  <c r="FK66" i="4"/>
  <c r="DH66" i="4"/>
  <c r="EL66" i="4"/>
  <c r="V201" i="7"/>
  <c r="CS201" i="4"/>
  <c r="FL201" i="4"/>
  <c r="FK201" i="4"/>
  <c r="EL201" i="4"/>
  <c r="DH201" i="4"/>
  <c r="V196" i="7"/>
  <c r="CS196" i="4"/>
  <c r="FK196" i="4"/>
  <c r="FL196" i="4"/>
  <c r="EL196" i="4"/>
  <c r="DH196" i="4"/>
  <c r="V188" i="7"/>
  <c r="CS188" i="4"/>
  <c r="FK188" i="4"/>
  <c r="FL188" i="4"/>
  <c r="EL188" i="4"/>
  <c r="DH188" i="4"/>
  <c r="V184" i="7"/>
  <c r="CS184" i="4"/>
  <c r="FK184" i="4"/>
  <c r="FL184" i="4"/>
  <c r="EL184" i="4"/>
  <c r="DH184" i="4"/>
  <c r="V176" i="7"/>
  <c r="CS176" i="4"/>
  <c r="FK176" i="4"/>
  <c r="FL176" i="4"/>
  <c r="EL176" i="4"/>
  <c r="DH176" i="4"/>
  <c r="V168" i="7"/>
  <c r="CS168" i="4"/>
  <c r="FK168" i="4"/>
  <c r="FL168" i="4"/>
  <c r="EL168" i="4"/>
  <c r="DH168" i="4"/>
  <c r="V164" i="7"/>
  <c r="CS164" i="4"/>
  <c r="FK164" i="4"/>
  <c r="FL164" i="4"/>
  <c r="EL164" i="4"/>
  <c r="DH164" i="4"/>
  <c r="V156" i="7"/>
  <c r="CS156" i="4"/>
  <c r="FK156" i="4"/>
  <c r="FL156" i="4"/>
  <c r="EL156" i="4"/>
  <c r="DH156" i="4"/>
  <c r="V148" i="7"/>
  <c r="CS148" i="4"/>
  <c r="FK148" i="4"/>
  <c r="FL148" i="4"/>
  <c r="EL148" i="4"/>
  <c r="DH148" i="4"/>
  <c r="V140" i="7"/>
  <c r="CS140" i="4"/>
  <c r="FK140" i="4"/>
  <c r="FL140" i="4"/>
  <c r="EL140" i="4"/>
  <c r="DH140" i="4"/>
  <c r="V128" i="7"/>
  <c r="CS128" i="4"/>
  <c r="FK128" i="4"/>
  <c r="FL128" i="4"/>
  <c r="EL128" i="4"/>
  <c r="DH128" i="4"/>
  <c r="V199" i="7"/>
  <c r="CS199" i="4"/>
  <c r="FL199" i="4"/>
  <c r="FK199" i="4"/>
  <c r="DH199" i="4"/>
  <c r="EL199" i="4"/>
  <c r="V195" i="7"/>
  <c r="CS195" i="4"/>
  <c r="FL195" i="4"/>
  <c r="FK195" i="4"/>
  <c r="DH195" i="4"/>
  <c r="EL195" i="4"/>
  <c r="V191" i="7"/>
  <c r="CS191" i="4"/>
  <c r="FL191" i="4"/>
  <c r="FK191" i="4"/>
  <c r="DH191" i="4"/>
  <c r="EL191" i="4"/>
  <c r="V187" i="7"/>
  <c r="CS187" i="4"/>
  <c r="FL187" i="4"/>
  <c r="FK187" i="4"/>
  <c r="DH187" i="4"/>
  <c r="EL187" i="4"/>
  <c r="V183" i="7"/>
  <c r="CS183" i="4"/>
  <c r="FL183" i="4"/>
  <c r="FK183" i="4"/>
  <c r="DH183" i="4"/>
  <c r="EL183" i="4"/>
  <c r="V179" i="7"/>
  <c r="CS179" i="4"/>
  <c r="FL179" i="4"/>
  <c r="FK179" i="4"/>
  <c r="DH179" i="4"/>
  <c r="EL179" i="4"/>
  <c r="V175" i="7"/>
  <c r="CS175" i="4"/>
  <c r="FL175" i="4"/>
  <c r="FK175" i="4"/>
  <c r="DH175" i="4"/>
  <c r="EL175" i="4"/>
  <c r="V171" i="7"/>
  <c r="CS171" i="4"/>
  <c r="FL171" i="4"/>
  <c r="FK171" i="4"/>
  <c r="DH171" i="4"/>
  <c r="EL171" i="4"/>
  <c r="V167" i="7"/>
  <c r="CS167" i="4"/>
  <c r="FL167" i="4"/>
  <c r="FK167" i="4"/>
  <c r="DH167" i="4"/>
  <c r="EL167" i="4"/>
  <c r="V163" i="7"/>
  <c r="CS163" i="4"/>
  <c r="FL163" i="4"/>
  <c r="FK163" i="4"/>
  <c r="DH163" i="4"/>
  <c r="EL163" i="4"/>
  <c r="V159" i="7"/>
  <c r="CS159" i="4"/>
  <c r="FL159" i="4"/>
  <c r="FK159" i="4"/>
  <c r="DH159" i="4"/>
  <c r="EL159" i="4"/>
  <c r="V155" i="7"/>
  <c r="CS155" i="4"/>
  <c r="FL155" i="4"/>
  <c r="FK155" i="4"/>
  <c r="DH155" i="4"/>
  <c r="EL155" i="4"/>
  <c r="V151" i="7"/>
  <c r="CS151" i="4"/>
  <c r="FL151" i="4"/>
  <c r="FK151" i="4"/>
  <c r="DH151" i="4"/>
  <c r="EL151" i="4"/>
  <c r="V147" i="7"/>
  <c r="CS147" i="4"/>
  <c r="FL147" i="4"/>
  <c r="FK147" i="4"/>
  <c r="DH147" i="4"/>
  <c r="EL147" i="4"/>
  <c r="V143" i="7"/>
  <c r="CS143" i="4"/>
  <c r="FL143" i="4"/>
  <c r="FK143" i="4"/>
  <c r="DH143" i="4"/>
  <c r="EL143" i="4"/>
  <c r="V139" i="7"/>
  <c r="CS139" i="4"/>
  <c r="FL139" i="4"/>
  <c r="FK139" i="4"/>
  <c r="DH139" i="4"/>
  <c r="EL139" i="4"/>
  <c r="V135" i="7"/>
  <c r="CS135" i="4"/>
  <c r="FL135" i="4"/>
  <c r="FK135" i="4"/>
  <c r="DH135" i="4"/>
  <c r="EL135" i="4"/>
  <c r="V131" i="7"/>
  <c r="CS131" i="4"/>
  <c r="FL131" i="4"/>
  <c r="FK131" i="4"/>
  <c r="DH131" i="4"/>
  <c r="EL131" i="4"/>
  <c r="V127" i="7"/>
  <c r="CS127" i="4"/>
  <c r="FL127" i="4"/>
  <c r="FK127" i="4"/>
  <c r="DH127" i="4"/>
  <c r="EL127" i="4"/>
  <c r="V123" i="7"/>
  <c r="CS123" i="4"/>
  <c r="FL123" i="4"/>
  <c r="FK123" i="4"/>
  <c r="DH123" i="4"/>
  <c r="EL123" i="4"/>
  <c r="V119" i="7"/>
  <c r="CS119" i="4"/>
  <c r="FL119" i="4"/>
  <c r="FK119" i="4"/>
  <c r="DH119" i="4"/>
  <c r="EL119" i="4"/>
  <c r="V115" i="7"/>
  <c r="CS115" i="4"/>
  <c r="FL115" i="4"/>
  <c r="FK115" i="4"/>
  <c r="DH115" i="4"/>
  <c r="EL115" i="4"/>
  <c r="V111" i="7"/>
  <c r="CS111" i="4"/>
  <c r="FL111" i="4"/>
  <c r="FK111" i="4"/>
  <c r="EL111" i="4"/>
  <c r="DH111" i="4"/>
  <c r="V107" i="7"/>
  <c r="CS107" i="4"/>
  <c r="FL107" i="4"/>
  <c r="FK107" i="4"/>
  <c r="DH107" i="4"/>
  <c r="EL107" i="4"/>
  <c r="V103" i="7"/>
  <c r="CS103" i="4"/>
  <c r="FL103" i="4"/>
  <c r="FK103" i="4"/>
  <c r="DH103" i="4"/>
  <c r="EL103" i="4"/>
  <c r="V99" i="7"/>
  <c r="CS99" i="4"/>
  <c r="FL99" i="4"/>
  <c r="FK99" i="4"/>
  <c r="EL99" i="4"/>
  <c r="DH99" i="4"/>
  <c r="V95" i="7"/>
  <c r="CS95" i="4"/>
  <c r="FL95" i="4"/>
  <c r="FK95" i="4"/>
  <c r="DH95" i="4"/>
  <c r="EL95" i="4"/>
  <c r="V91" i="7"/>
  <c r="CS91" i="4"/>
  <c r="FL91" i="4"/>
  <c r="FK91" i="4"/>
  <c r="EL91" i="4"/>
  <c r="DH91" i="4"/>
  <c r="V87" i="7"/>
  <c r="CS87" i="4"/>
  <c r="FL87" i="4"/>
  <c r="FK87" i="4"/>
  <c r="DH87" i="4"/>
  <c r="EL87" i="4"/>
  <c r="V83" i="7"/>
  <c r="CS83" i="4"/>
  <c r="FL83" i="4"/>
  <c r="FK83" i="4"/>
  <c r="EL83" i="4"/>
  <c r="DH83" i="4"/>
  <c r="V79" i="7"/>
  <c r="CS79" i="4"/>
  <c r="FL79" i="4"/>
  <c r="FK79" i="4"/>
  <c r="DH79" i="4"/>
  <c r="EL79" i="4"/>
  <c r="V75" i="7"/>
  <c r="CS75" i="4"/>
  <c r="FL75" i="4"/>
  <c r="FK75" i="4"/>
  <c r="EL75" i="4"/>
  <c r="DH75" i="4"/>
  <c r="V71" i="7"/>
  <c r="CS71" i="4"/>
  <c r="FL71" i="4"/>
  <c r="FK71" i="4"/>
  <c r="DH71" i="4"/>
  <c r="EL71" i="4"/>
  <c r="V67" i="7"/>
  <c r="CS67" i="4"/>
  <c r="FL67" i="4"/>
  <c r="FK67" i="4"/>
  <c r="EL67" i="4"/>
  <c r="DH67" i="4"/>
  <c r="V63" i="7"/>
  <c r="CS63" i="4"/>
  <c r="FL63" i="4"/>
  <c r="FK63" i="4"/>
  <c r="DH63" i="4"/>
  <c r="EL63" i="4"/>
  <c r="V59" i="7"/>
  <c r="CS59" i="4"/>
  <c r="FL59" i="4"/>
  <c r="FK59" i="4"/>
  <c r="DH59" i="4"/>
  <c r="EL59" i="4"/>
  <c r="V55" i="7"/>
  <c r="CS55" i="4"/>
  <c r="FL55" i="4"/>
  <c r="FK55" i="4"/>
  <c r="EL55" i="4"/>
  <c r="DH55" i="4"/>
  <c r="V54" i="7"/>
  <c r="CS54" i="4"/>
  <c r="FL54" i="4"/>
  <c r="FK54" i="4"/>
  <c r="DH54" i="4"/>
  <c r="EL54" i="4"/>
  <c r="V190" i="7"/>
  <c r="CS190" i="4"/>
  <c r="FL190" i="4"/>
  <c r="FK190" i="4"/>
  <c r="DH190" i="4"/>
  <c r="EL190" i="4"/>
  <c r="V178" i="7"/>
  <c r="CS178" i="4"/>
  <c r="FK178" i="4"/>
  <c r="FL178" i="4"/>
  <c r="DH178" i="4"/>
  <c r="EL178" i="4"/>
  <c r="V166" i="7"/>
  <c r="CS166" i="4"/>
  <c r="FL166" i="4"/>
  <c r="FK166" i="4"/>
  <c r="DH166" i="4"/>
  <c r="EL166" i="4"/>
  <c r="V154" i="7"/>
  <c r="CS154" i="4"/>
  <c r="FL154" i="4"/>
  <c r="FK154" i="4"/>
  <c r="DH154" i="4"/>
  <c r="EL154" i="4"/>
  <c r="V142" i="7"/>
  <c r="CS142" i="4"/>
  <c r="FL142" i="4"/>
  <c r="FK142" i="4"/>
  <c r="DH142" i="4"/>
  <c r="EL142" i="4"/>
  <c r="V130" i="7"/>
  <c r="CS130" i="4"/>
  <c r="FL130" i="4"/>
  <c r="FK130" i="4"/>
  <c r="DH130" i="4"/>
  <c r="EL130" i="4"/>
  <c r="V118" i="7"/>
  <c r="CS118" i="4"/>
  <c r="FL118" i="4"/>
  <c r="FK118" i="4"/>
  <c r="DH118" i="4"/>
  <c r="EL118" i="4"/>
  <c r="V106" i="7"/>
  <c r="CS106" i="4"/>
  <c r="FL106" i="4"/>
  <c r="FK106" i="4"/>
  <c r="DH106" i="4"/>
  <c r="EL106" i="4"/>
  <c r="V98" i="7"/>
  <c r="CS98" i="4"/>
  <c r="FL98" i="4"/>
  <c r="FK98" i="4"/>
  <c r="DH98" i="4"/>
  <c r="EL98" i="4"/>
  <c r="V86" i="7"/>
  <c r="CS86" i="4"/>
  <c r="FL86" i="4"/>
  <c r="FK86" i="4"/>
  <c r="DH86" i="4"/>
  <c r="EL86" i="4"/>
  <c r="V74" i="7"/>
  <c r="CS74" i="4"/>
  <c r="FL74" i="4"/>
  <c r="FK74" i="4"/>
  <c r="DH74" i="4"/>
  <c r="EL74" i="4"/>
  <c r="V58" i="7"/>
  <c r="CS58" i="4"/>
  <c r="FL58" i="4"/>
  <c r="FK58" i="4"/>
  <c r="DH58" i="4"/>
  <c r="EL58" i="4"/>
  <c r="V197" i="7"/>
  <c r="CS197" i="4"/>
  <c r="FL197" i="4"/>
  <c r="FK197" i="4"/>
  <c r="EL197" i="4"/>
  <c r="DH197" i="4"/>
  <c r="V193" i="7"/>
  <c r="CS193" i="4"/>
  <c r="FL193" i="4"/>
  <c r="FK193" i="4"/>
  <c r="EL193" i="4"/>
  <c r="DH193" i="4"/>
  <c r="V189" i="7"/>
  <c r="CS189" i="4"/>
  <c r="FL189" i="4"/>
  <c r="FK189" i="4"/>
  <c r="EL189" i="4"/>
  <c r="DH189" i="4"/>
  <c r="V185" i="7"/>
  <c r="CS185" i="4"/>
  <c r="FL185" i="4"/>
  <c r="FK185" i="4"/>
  <c r="EL185" i="4"/>
  <c r="DH185" i="4"/>
  <c r="V181" i="7"/>
  <c r="CS181" i="4"/>
  <c r="FL181" i="4"/>
  <c r="FK181" i="4"/>
  <c r="EL181" i="4"/>
  <c r="DH181" i="4"/>
  <c r="V177" i="7"/>
  <c r="CS177" i="4"/>
  <c r="FL177" i="4"/>
  <c r="FK177" i="4"/>
  <c r="EL177" i="4"/>
  <c r="DH177" i="4"/>
  <c r="V173" i="7"/>
  <c r="CS173" i="4"/>
  <c r="FL173" i="4"/>
  <c r="FK173" i="4"/>
  <c r="EL173" i="4"/>
  <c r="DH173" i="4"/>
  <c r="V169" i="7"/>
  <c r="CS169" i="4"/>
  <c r="FL169" i="4"/>
  <c r="FK169" i="4"/>
  <c r="EL169" i="4"/>
  <c r="DH169" i="4"/>
  <c r="V165" i="7"/>
  <c r="CS165" i="4"/>
  <c r="FL165" i="4"/>
  <c r="FK165" i="4"/>
  <c r="EL165" i="4"/>
  <c r="DH165" i="4"/>
  <c r="V161" i="7"/>
  <c r="CS161" i="4"/>
  <c r="FL161" i="4"/>
  <c r="FK161" i="4"/>
  <c r="EL161" i="4"/>
  <c r="DH161" i="4"/>
  <c r="V157" i="7"/>
  <c r="CS157" i="4"/>
  <c r="FL157" i="4"/>
  <c r="FK157" i="4"/>
  <c r="EL157" i="4"/>
  <c r="DH157" i="4"/>
  <c r="V153" i="7"/>
  <c r="CS153" i="4"/>
  <c r="FL153" i="4"/>
  <c r="FK153" i="4"/>
  <c r="EL153" i="4"/>
  <c r="DH153" i="4"/>
  <c r="V149" i="7"/>
  <c r="CS149" i="4"/>
  <c r="FL149" i="4"/>
  <c r="FK149" i="4"/>
  <c r="EL149" i="4"/>
  <c r="DH149" i="4"/>
  <c r="V145" i="7"/>
  <c r="CS145" i="4"/>
  <c r="FL145" i="4"/>
  <c r="FK145" i="4"/>
  <c r="EL145" i="4"/>
  <c r="DH145" i="4"/>
  <c r="V141" i="7"/>
  <c r="CS141" i="4"/>
  <c r="FL141" i="4"/>
  <c r="FK141" i="4"/>
  <c r="EL141" i="4"/>
  <c r="DH141" i="4"/>
  <c r="V137" i="7"/>
  <c r="CS137" i="4"/>
  <c r="FL137" i="4"/>
  <c r="FK137" i="4"/>
  <c r="EL137" i="4"/>
  <c r="DH137" i="4"/>
  <c r="V133" i="7"/>
  <c r="CS133" i="4"/>
  <c r="FL133" i="4"/>
  <c r="FK133" i="4"/>
  <c r="EL133" i="4"/>
  <c r="DH133" i="4"/>
  <c r="V129" i="7"/>
  <c r="CS129" i="4"/>
  <c r="FL129" i="4"/>
  <c r="FK129" i="4"/>
  <c r="EL129" i="4"/>
  <c r="DH129" i="4"/>
  <c r="V125" i="7"/>
  <c r="CS125" i="4"/>
  <c r="FL125" i="4"/>
  <c r="FK125" i="4"/>
  <c r="EL125" i="4"/>
  <c r="DH125" i="4"/>
  <c r="V121" i="7"/>
  <c r="CS121" i="4"/>
  <c r="FL121" i="4"/>
  <c r="FK121" i="4"/>
  <c r="EL121" i="4"/>
  <c r="DH121" i="4"/>
  <c r="V117" i="7"/>
  <c r="CS117" i="4"/>
  <c r="FL117" i="4"/>
  <c r="FK117" i="4"/>
  <c r="EL117" i="4"/>
  <c r="DH117" i="4"/>
  <c r="V113" i="7"/>
  <c r="CS113" i="4"/>
  <c r="FL113" i="4"/>
  <c r="FK113" i="4"/>
  <c r="EL113" i="4"/>
  <c r="DH113" i="4"/>
  <c r="V109" i="7"/>
  <c r="CS109" i="4"/>
  <c r="FL109" i="4"/>
  <c r="FK109" i="4"/>
  <c r="EL109" i="4"/>
  <c r="DH109" i="4"/>
  <c r="V105" i="7"/>
  <c r="CS105" i="4"/>
  <c r="FL105" i="4"/>
  <c r="FK105" i="4"/>
  <c r="EL105" i="4"/>
  <c r="DH105" i="4"/>
  <c r="V101" i="7"/>
  <c r="CS101" i="4"/>
  <c r="FL101" i="4"/>
  <c r="FK101" i="4"/>
  <c r="EL101" i="4"/>
  <c r="DH101" i="4"/>
  <c r="V97" i="7"/>
  <c r="CS97" i="4"/>
  <c r="FL97" i="4"/>
  <c r="FK97" i="4"/>
  <c r="EL97" i="4"/>
  <c r="DH97" i="4"/>
  <c r="V93" i="7"/>
  <c r="CS93" i="4"/>
  <c r="FL93" i="4"/>
  <c r="FK93" i="4"/>
  <c r="EL93" i="4"/>
  <c r="DH93" i="4"/>
  <c r="V89" i="7"/>
  <c r="CS89" i="4"/>
  <c r="FL89" i="4"/>
  <c r="FK89" i="4"/>
  <c r="EL89" i="4"/>
  <c r="DH89" i="4"/>
  <c r="V85" i="7"/>
  <c r="CS85" i="4"/>
  <c r="FL85" i="4"/>
  <c r="FK85" i="4"/>
  <c r="EL85" i="4"/>
  <c r="DH85" i="4"/>
  <c r="V81" i="7"/>
  <c r="CS81" i="4"/>
  <c r="FL81" i="4"/>
  <c r="FK81" i="4"/>
  <c r="EL81" i="4"/>
  <c r="DH81" i="4"/>
  <c r="V77" i="7"/>
  <c r="CS77" i="4"/>
  <c r="FL77" i="4"/>
  <c r="FK77" i="4"/>
  <c r="EL77" i="4"/>
  <c r="DH77" i="4"/>
  <c r="V73" i="7"/>
  <c r="CS73" i="4"/>
  <c r="FL73" i="4"/>
  <c r="FK73" i="4"/>
  <c r="EL73" i="4"/>
  <c r="DH73" i="4"/>
  <c r="V69" i="7"/>
  <c r="CS69" i="4"/>
  <c r="FL69" i="4"/>
  <c r="FK69" i="4"/>
  <c r="EL69" i="4"/>
  <c r="DH69" i="4"/>
  <c r="V65" i="7"/>
  <c r="CS65" i="4"/>
  <c r="FL65" i="4"/>
  <c r="FK65" i="4"/>
  <c r="EL65" i="4"/>
  <c r="DH65" i="4"/>
  <c r="V61" i="7"/>
  <c r="CS61" i="4"/>
  <c r="FL61" i="4"/>
  <c r="FK61" i="4"/>
  <c r="EL61" i="4"/>
  <c r="DH61" i="4"/>
  <c r="V57" i="7"/>
  <c r="CS57" i="4"/>
  <c r="FL57" i="4"/>
  <c r="FK57" i="4"/>
  <c r="EL57" i="4"/>
  <c r="DH57" i="4"/>
  <c r="V53" i="7"/>
  <c r="CS53" i="4"/>
  <c r="FL53" i="4"/>
  <c r="FK53" i="4"/>
  <c r="EL53" i="4"/>
  <c r="DH53" i="4"/>
  <c r="V198" i="7"/>
  <c r="CS198" i="4"/>
  <c r="FL198" i="4"/>
  <c r="FK198" i="4"/>
  <c r="DH198" i="4"/>
  <c r="EL198" i="4"/>
  <c r="V186" i="7"/>
  <c r="CS186" i="4"/>
  <c r="FK186" i="4"/>
  <c r="FL186" i="4"/>
  <c r="DH186" i="4"/>
  <c r="EL186" i="4"/>
  <c r="V174" i="7"/>
  <c r="CS174" i="4"/>
  <c r="FL174" i="4"/>
  <c r="FK174" i="4"/>
  <c r="DH174" i="4"/>
  <c r="EL174" i="4"/>
  <c r="V158" i="7"/>
  <c r="CS158" i="4"/>
  <c r="FL158" i="4"/>
  <c r="FK158" i="4"/>
  <c r="DH158" i="4"/>
  <c r="EL158" i="4"/>
  <c r="V146" i="7"/>
  <c r="CS146" i="4"/>
  <c r="FK146" i="4"/>
  <c r="FL146" i="4"/>
  <c r="DH146" i="4"/>
  <c r="EL146" i="4"/>
  <c r="V134" i="7"/>
  <c r="CS134" i="4"/>
  <c r="FL134" i="4"/>
  <c r="FK134" i="4"/>
  <c r="DH134" i="4"/>
  <c r="EL134" i="4"/>
  <c r="V122" i="7"/>
  <c r="CS122" i="4"/>
  <c r="FL122" i="4"/>
  <c r="FK122" i="4"/>
  <c r="DH122" i="4"/>
  <c r="EL122" i="4"/>
  <c r="V110" i="7"/>
  <c r="CS110" i="4"/>
  <c r="FL110" i="4"/>
  <c r="FK110" i="4"/>
  <c r="DH110" i="4"/>
  <c r="EL110" i="4"/>
  <c r="V102" i="7"/>
  <c r="CS102" i="4"/>
  <c r="FL102" i="4"/>
  <c r="FK102" i="4"/>
  <c r="DH102" i="4"/>
  <c r="EL102" i="4"/>
  <c r="V90" i="7"/>
  <c r="CS90" i="4"/>
  <c r="FL90" i="4"/>
  <c r="FK90" i="4"/>
  <c r="DH90" i="4"/>
  <c r="EL90" i="4"/>
  <c r="V78" i="7"/>
  <c r="CS78" i="4"/>
  <c r="FL78" i="4"/>
  <c r="FK78" i="4"/>
  <c r="DH78" i="4"/>
  <c r="EL78" i="4"/>
  <c r="V70" i="7"/>
  <c r="CS70" i="4"/>
  <c r="FL70" i="4"/>
  <c r="FK70" i="4"/>
  <c r="DH70" i="4"/>
  <c r="EL70" i="4"/>
  <c r="V62" i="7"/>
  <c r="CS62" i="4"/>
  <c r="FL62" i="4"/>
  <c r="FK62" i="4"/>
  <c r="DH62" i="4"/>
  <c r="EL62" i="4"/>
  <c r="V200" i="7"/>
  <c r="CS200" i="4"/>
  <c r="FK200" i="4"/>
  <c r="FL200" i="4"/>
  <c r="EL200" i="4"/>
  <c r="DH200" i="4"/>
  <c r="V192" i="7"/>
  <c r="CS192" i="4"/>
  <c r="FK192" i="4"/>
  <c r="FL192" i="4"/>
  <c r="EL192" i="4"/>
  <c r="DH192" i="4"/>
  <c r="V180" i="7"/>
  <c r="CS180" i="4"/>
  <c r="FK180" i="4"/>
  <c r="FL180" i="4"/>
  <c r="EL180" i="4"/>
  <c r="DH180" i="4"/>
  <c r="V172" i="7"/>
  <c r="CS172" i="4"/>
  <c r="FK172" i="4"/>
  <c r="FL172" i="4"/>
  <c r="EL172" i="4"/>
  <c r="DH172" i="4"/>
  <c r="V160" i="7"/>
  <c r="CS160" i="4"/>
  <c r="FK160" i="4"/>
  <c r="FL160" i="4"/>
  <c r="EL160" i="4"/>
  <c r="DH160" i="4"/>
  <c r="V152" i="7"/>
  <c r="CS152" i="4"/>
  <c r="FK152" i="4"/>
  <c r="FL152" i="4"/>
  <c r="EL152" i="4"/>
  <c r="DH152" i="4"/>
  <c r="V144" i="7"/>
  <c r="CS144" i="4"/>
  <c r="FK144" i="4"/>
  <c r="FL144" i="4"/>
  <c r="EL144" i="4"/>
  <c r="DH144" i="4"/>
  <c r="V136" i="7"/>
  <c r="CS136" i="4"/>
  <c r="FK136" i="4"/>
  <c r="FL136" i="4"/>
  <c r="EL136" i="4"/>
  <c r="DH136" i="4"/>
  <c r="V132" i="7"/>
  <c r="CS132" i="4"/>
  <c r="FK132" i="4"/>
  <c r="FL132" i="4"/>
  <c r="EL132" i="4"/>
  <c r="DH132" i="4"/>
  <c r="V124" i="7"/>
  <c r="CS124" i="4"/>
  <c r="FK124" i="4"/>
  <c r="FL124" i="4"/>
  <c r="EL124" i="4"/>
  <c r="DH124" i="4"/>
  <c r="V120" i="7"/>
  <c r="CS120" i="4"/>
  <c r="FK120" i="4"/>
  <c r="FL120" i="4"/>
  <c r="EL120" i="4"/>
  <c r="DH120" i="4"/>
  <c r="V116" i="7"/>
  <c r="CS116" i="4"/>
  <c r="FK116" i="4"/>
  <c r="FL116" i="4"/>
  <c r="EL116" i="4"/>
  <c r="DH116" i="4"/>
  <c r="V112" i="7"/>
  <c r="CS112" i="4"/>
  <c r="FK112" i="4"/>
  <c r="FL112" i="4"/>
  <c r="EL112" i="4"/>
  <c r="DH112" i="4"/>
  <c r="V108" i="7"/>
  <c r="CS108" i="4"/>
  <c r="FK108" i="4"/>
  <c r="FL108" i="4"/>
  <c r="EL108" i="4"/>
  <c r="DH108" i="4"/>
  <c r="V104" i="7"/>
  <c r="CS104" i="4"/>
  <c r="FK104" i="4"/>
  <c r="FL104" i="4"/>
  <c r="EL104" i="4"/>
  <c r="DH104" i="4"/>
  <c r="V100" i="7"/>
  <c r="CS100" i="4"/>
  <c r="FK100" i="4"/>
  <c r="FL100" i="4"/>
  <c r="EL100" i="4"/>
  <c r="DH100" i="4"/>
  <c r="V96" i="7"/>
  <c r="CS96" i="4"/>
  <c r="FK96" i="4"/>
  <c r="FL96" i="4"/>
  <c r="EL96" i="4"/>
  <c r="DH96" i="4"/>
  <c r="V92" i="7"/>
  <c r="CS92" i="4"/>
  <c r="FK92" i="4"/>
  <c r="FL92" i="4"/>
  <c r="EL92" i="4"/>
  <c r="DH92" i="4"/>
  <c r="V88" i="7"/>
  <c r="CS88" i="4"/>
  <c r="FK88" i="4"/>
  <c r="FL88" i="4"/>
  <c r="EL88" i="4"/>
  <c r="DH88" i="4"/>
  <c r="V84" i="7"/>
  <c r="CS84" i="4"/>
  <c r="FK84" i="4"/>
  <c r="FL84" i="4"/>
  <c r="EL84" i="4"/>
  <c r="DH84" i="4"/>
  <c r="V80" i="7"/>
  <c r="CS80" i="4"/>
  <c r="FK80" i="4"/>
  <c r="FL80" i="4"/>
  <c r="EL80" i="4"/>
  <c r="DH80" i="4"/>
  <c r="V76" i="7"/>
  <c r="CS76" i="4"/>
  <c r="FK76" i="4"/>
  <c r="FL76" i="4"/>
  <c r="EL76" i="4"/>
  <c r="DH76" i="4"/>
  <c r="V72" i="7"/>
  <c r="CS72" i="4"/>
  <c r="FK72" i="4"/>
  <c r="FL72" i="4"/>
  <c r="EL72" i="4"/>
  <c r="DH72" i="4"/>
  <c r="V68" i="7"/>
  <c r="CS68" i="4"/>
  <c r="FK68" i="4"/>
  <c r="FL68" i="4"/>
  <c r="EL68" i="4"/>
  <c r="DH68" i="4"/>
  <c r="V64" i="7"/>
  <c r="CS64" i="4"/>
  <c r="FK64" i="4"/>
  <c r="FL64" i="4"/>
  <c r="EL64" i="4"/>
  <c r="DH64" i="4"/>
  <c r="V60" i="7"/>
  <c r="CS60" i="4"/>
  <c r="FK60" i="4"/>
  <c r="FL60" i="4"/>
  <c r="EL60" i="4"/>
  <c r="DH60" i="4"/>
  <c r="V56" i="7"/>
  <c r="CS56" i="4"/>
  <c r="FK56" i="4"/>
  <c r="FL56" i="4"/>
  <c r="EL56" i="4"/>
  <c r="DH56" i="4"/>
  <c r="V52" i="7"/>
  <c r="CS52" i="4"/>
  <c r="FL52" i="4"/>
  <c r="FK52" i="4"/>
  <c r="D201" i="8"/>
  <c r="D193" i="7"/>
  <c r="D185" i="8"/>
  <c r="D173" i="8"/>
  <c r="D169" i="7"/>
  <c r="D157" i="8"/>
  <c r="D153" i="7"/>
  <c r="D141" i="8"/>
  <c r="D137" i="7"/>
  <c r="D125" i="8"/>
  <c r="D121" i="7"/>
  <c r="D113" i="8"/>
  <c r="D101" i="7"/>
  <c r="D97" i="8"/>
  <c r="D89" i="7"/>
  <c r="D81" i="8"/>
  <c r="D77" i="7"/>
  <c r="D69" i="7"/>
  <c r="D65" i="8"/>
  <c r="D61" i="7"/>
  <c r="D57" i="7"/>
  <c r="D53" i="7"/>
  <c r="D197" i="4"/>
  <c r="CV197" i="4"/>
  <c r="W197" i="7"/>
  <c r="FB197" i="4"/>
  <c r="AG197" i="7"/>
  <c r="AH197" i="7"/>
  <c r="FU197" i="4"/>
  <c r="FV197" i="4"/>
  <c r="FW197" i="4"/>
  <c r="FA197" i="4"/>
  <c r="EY197" i="4"/>
  <c r="EO197" i="4"/>
  <c r="EP197" i="4"/>
  <c r="EM197" i="4"/>
  <c r="EQ197" i="4"/>
  <c r="EZ197" i="4"/>
  <c r="EN197" i="4"/>
  <c r="CZ197" i="4"/>
  <c r="DA197" i="4"/>
  <c r="BY197" i="4"/>
  <c r="BZ197" i="4"/>
  <c r="AH197" i="4"/>
  <c r="AN197" i="4"/>
  <c r="AS197" i="4"/>
  <c r="AC197" i="4"/>
  <c r="AM197" i="4"/>
  <c r="AA197" i="4"/>
  <c r="T197" i="4"/>
  <c r="AQ197" i="7"/>
  <c r="AE197" i="4"/>
  <c r="B197" i="4"/>
  <c r="C197" i="4"/>
  <c r="H197" i="4"/>
  <c r="AF197" i="7"/>
  <c r="R197" i="4"/>
  <c r="E197" i="4"/>
  <c r="I197" i="4"/>
  <c r="AO197" i="4"/>
  <c r="S197" i="4"/>
  <c r="F197" i="4"/>
  <c r="J197" i="4"/>
  <c r="D181" i="4"/>
  <c r="CV181" i="4"/>
  <c r="W181" i="7"/>
  <c r="FB181" i="4"/>
  <c r="AG181" i="7"/>
  <c r="AH181" i="7"/>
  <c r="FU181" i="4"/>
  <c r="FV181" i="4"/>
  <c r="FW181" i="4"/>
  <c r="FA181" i="4"/>
  <c r="EY181" i="4"/>
  <c r="EO181" i="4"/>
  <c r="EP181" i="4"/>
  <c r="EM181" i="4"/>
  <c r="EQ181" i="4"/>
  <c r="EZ181" i="4"/>
  <c r="EN181" i="4"/>
  <c r="CZ181" i="4"/>
  <c r="DA181" i="4"/>
  <c r="BY181" i="4"/>
  <c r="BZ181" i="4"/>
  <c r="AH181" i="4"/>
  <c r="AN181" i="4"/>
  <c r="AA181" i="4"/>
  <c r="AE181" i="4"/>
  <c r="AO181" i="4"/>
  <c r="AC181" i="4"/>
  <c r="AM181" i="4"/>
  <c r="T181" i="4"/>
  <c r="AQ181" i="7"/>
  <c r="B181" i="4"/>
  <c r="C181" i="4"/>
  <c r="H181" i="4"/>
  <c r="AF181" i="7"/>
  <c r="R181" i="4"/>
  <c r="E181" i="4"/>
  <c r="I181" i="4"/>
  <c r="S181" i="4"/>
  <c r="F181" i="4"/>
  <c r="J181" i="4"/>
  <c r="D165" i="4"/>
  <c r="CV165" i="4"/>
  <c r="W165" i="7"/>
  <c r="FB165" i="4"/>
  <c r="AH165" i="7"/>
  <c r="AG165" i="7"/>
  <c r="FU165" i="4"/>
  <c r="FV165" i="4"/>
  <c r="FW165" i="4"/>
  <c r="FA165" i="4"/>
  <c r="EY165" i="4"/>
  <c r="EZ165" i="4"/>
  <c r="EO165" i="4"/>
  <c r="EP165" i="4"/>
  <c r="EM165" i="4"/>
  <c r="EQ165" i="4"/>
  <c r="EN165" i="4"/>
  <c r="CZ165" i="4"/>
  <c r="DA165" i="4"/>
  <c r="BY165" i="4"/>
  <c r="BZ165" i="4"/>
  <c r="AH165" i="4"/>
  <c r="AN165" i="4"/>
  <c r="AA165" i="4"/>
  <c r="AE165" i="4"/>
  <c r="AO165" i="4"/>
  <c r="BD165" i="4"/>
  <c r="AC165" i="4"/>
  <c r="AM165" i="4"/>
  <c r="T165" i="4"/>
  <c r="AQ165" i="7"/>
  <c r="B165" i="4"/>
  <c r="C165" i="4"/>
  <c r="H165" i="4"/>
  <c r="AF165" i="7"/>
  <c r="R165" i="4"/>
  <c r="E165" i="4"/>
  <c r="I165" i="4"/>
  <c r="S165" i="4"/>
  <c r="F165" i="4"/>
  <c r="J165" i="4"/>
  <c r="D149" i="4"/>
  <c r="CV149" i="4"/>
  <c r="W149" i="7"/>
  <c r="FB149" i="4"/>
  <c r="AG149" i="7"/>
  <c r="AH149" i="7"/>
  <c r="FU149" i="4"/>
  <c r="FV149" i="4"/>
  <c r="FW149" i="4"/>
  <c r="FA149" i="4"/>
  <c r="EY149" i="4"/>
  <c r="EZ149" i="4"/>
  <c r="EO149" i="4"/>
  <c r="EP149" i="4"/>
  <c r="EM149" i="4"/>
  <c r="EQ149" i="4"/>
  <c r="EN149" i="4"/>
  <c r="CZ149" i="4"/>
  <c r="DA149" i="4"/>
  <c r="BY149" i="4"/>
  <c r="BZ149" i="4"/>
  <c r="AH149" i="4"/>
  <c r="AN149" i="4"/>
  <c r="AA149" i="4"/>
  <c r="AE149" i="4"/>
  <c r="AO149" i="4"/>
  <c r="AC149" i="4"/>
  <c r="AM149" i="4"/>
  <c r="T149" i="4"/>
  <c r="AQ149" i="7"/>
  <c r="B149" i="4"/>
  <c r="C149" i="4"/>
  <c r="H149" i="4"/>
  <c r="AF149" i="7"/>
  <c r="R149" i="4"/>
  <c r="E149" i="4"/>
  <c r="I149" i="4"/>
  <c r="S149" i="4"/>
  <c r="F149" i="4"/>
  <c r="J149" i="4"/>
  <c r="D133" i="4"/>
  <c r="CV133" i="4"/>
  <c r="W133" i="7"/>
  <c r="FB133" i="4"/>
  <c r="AH133" i="7"/>
  <c r="AG133" i="7"/>
  <c r="FU133" i="4"/>
  <c r="FV133" i="4"/>
  <c r="FW133" i="4"/>
  <c r="FA133" i="4"/>
  <c r="EY133" i="4"/>
  <c r="EZ133" i="4"/>
  <c r="EO133" i="4"/>
  <c r="EP133" i="4"/>
  <c r="EM133" i="4"/>
  <c r="EQ133" i="4"/>
  <c r="EN133" i="4"/>
  <c r="CZ133" i="4"/>
  <c r="DA133" i="4"/>
  <c r="BY133" i="4"/>
  <c r="BZ133" i="4"/>
  <c r="AA133" i="4"/>
  <c r="AE133" i="4"/>
  <c r="AO133" i="4"/>
  <c r="AC133" i="4"/>
  <c r="AM133" i="4"/>
  <c r="AH133" i="4"/>
  <c r="AN133" i="4"/>
  <c r="T133" i="4"/>
  <c r="AQ133" i="7"/>
  <c r="B133" i="4"/>
  <c r="C133" i="4"/>
  <c r="H133" i="4"/>
  <c r="AF133" i="7"/>
  <c r="R133" i="4"/>
  <c r="E133" i="4"/>
  <c r="I133" i="4"/>
  <c r="S133" i="4"/>
  <c r="F133" i="4"/>
  <c r="J133" i="4"/>
  <c r="D117" i="4"/>
  <c r="CV117" i="4"/>
  <c r="W117" i="7"/>
  <c r="FB117" i="4"/>
  <c r="AG117" i="7"/>
  <c r="AH117" i="7"/>
  <c r="FU117" i="4"/>
  <c r="FV117" i="4"/>
  <c r="FW117" i="4"/>
  <c r="FA117" i="4"/>
  <c r="EY117" i="4"/>
  <c r="EP117" i="4"/>
  <c r="EM117" i="4"/>
  <c r="EQ117" i="4"/>
  <c r="EZ117" i="4"/>
  <c r="EN117" i="4"/>
  <c r="EO117" i="4"/>
  <c r="CZ117" i="4"/>
  <c r="DA117" i="4"/>
  <c r="BY117" i="4"/>
  <c r="BZ117" i="4"/>
  <c r="AA117" i="4"/>
  <c r="AE117" i="4"/>
  <c r="AO117" i="4"/>
  <c r="AC117" i="4"/>
  <c r="AM117" i="4"/>
  <c r="AH117" i="4"/>
  <c r="AN117" i="4"/>
  <c r="T117" i="4"/>
  <c r="AQ117" i="7"/>
  <c r="B117" i="4"/>
  <c r="C117" i="4"/>
  <c r="H117" i="4"/>
  <c r="AF117" i="7"/>
  <c r="R117" i="4"/>
  <c r="E117" i="4"/>
  <c r="I117" i="4"/>
  <c r="S117" i="4"/>
  <c r="F117" i="4"/>
  <c r="J117" i="4"/>
  <c r="D105" i="4"/>
  <c r="CV105" i="4"/>
  <c r="W105" i="7"/>
  <c r="FB105" i="4"/>
  <c r="AH105" i="7"/>
  <c r="AG105" i="7"/>
  <c r="FU105" i="4"/>
  <c r="FV105" i="4"/>
  <c r="FW105" i="4"/>
  <c r="FA105" i="4"/>
  <c r="EY105" i="4"/>
  <c r="EP105" i="4"/>
  <c r="EZ105" i="4"/>
  <c r="EM105" i="4"/>
  <c r="EQ105" i="4"/>
  <c r="EN105" i="4"/>
  <c r="EO105" i="4"/>
  <c r="CZ105" i="4"/>
  <c r="DA105" i="4"/>
  <c r="BY105" i="4"/>
  <c r="BZ105" i="4"/>
  <c r="AH105" i="4"/>
  <c r="AN105" i="4"/>
  <c r="AA105" i="4"/>
  <c r="AE105" i="4"/>
  <c r="AO105" i="4"/>
  <c r="AC105" i="4"/>
  <c r="AM105" i="4"/>
  <c r="T105" i="4"/>
  <c r="AQ105" i="7"/>
  <c r="B105" i="4"/>
  <c r="C105" i="4"/>
  <c r="H105" i="4"/>
  <c r="AF105" i="7"/>
  <c r="R105" i="4"/>
  <c r="E105" i="4"/>
  <c r="I105" i="4"/>
  <c r="S105" i="4"/>
  <c r="F105" i="4"/>
  <c r="J105" i="4"/>
  <c r="D93" i="4"/>
  <c r="CV93" i="4"/>
  <c r="W93" i="7"/>
  <c r="FB93" i="4"/>
  <c r="AH93" i="7"/>
  <c r="AG93" i="7"/>
  <c r="FU93" i="4"/>
  <c r="FV93" i="4"/>
  <c r="FW93" i="4"/>
  <c r="FA93" i="4"/>
  <c r="EY93" i="4"/>
  <c r="EZ93" i="4"/>
  <c r="EP93" i="4"/>
  <c r="EM93" i="4"/>
  <c r="EQ93" i="4"/>
  <c r="EN93" i="4"/>
  <c r="CZ93" i="4"/>
  <c r="EO93" i="4"/>
  <c r="DA93" i="4"/>
  <c r="BY93" i="4"/>
  <c r="BZ93" i="4"/>
  <c r="AH93" i="4"/>
  <c r="AN93" i="4"/>
  <c r="AA93" i="4"/>
  <c r="AE93" i="4"/>
  <c r="AO93" i="4"/>
  <c r="BD93" i="4"/>
  <c r="AC93" i="4"/>
  <c r="AM93" i="4"/>
  <c r="T93" i="4"/>
  <c r="AQ93" i="7"/>
  <c r="B93" i="4"/>
  <c r="C93" i="4"/>
  <c r="H93" i="4"/>
  <c r="AF93" i="7"/>
  <c r="R93" i="4"/>
  <c r="E93" i="4"/>
  <c r="I93" i="4"/>
  <c r="S93" i="4"/>
  <c r="F93" i="4"/>
  <c r="J93" i="4"/>
  <c r="D73" i="4"/>
  <c r="CV73" i="4"/>
  <c r="W73" i="7"/>
  <c r="FB73" i="4"/>
  <c r="AG73" i="7"/>
  <c r="AH73" i="7"/>
  <c r="FU73" i="4"/>
  <c r="FV73" i="4"/>
  <c r="FW73" i="4"/>
  <c r="FA73" i="4"/>
  <c r="EY73" i="4"/>
  <c r="EP73" i="4"/>
  <c r="EZ73" i="4"/>
  <c r="EM73" i="4"/>
  <c r="EQ73" i="4"/>
  <c r="EN73" i="4"/>
  <c r="EO73" i="4"/>
  <c r="CZ73" i="4"/>
  <c r="BY73" i="4"/>
  <c r="BZ73" i="4"/>
  <c r="DA73" i="4"/>
  <c r="AH73" i="4"/>
  <c r="AN73" i="4"/>
  <c r="AA73" i="4"/>
  <c r="AE73" i="4"/>
  <c r="AO73" i="4"/>
  <c r="BD73" i="4"/>
  <c r="AC73" i="4"/>
  <c r="AM73" i="4"/>
  <c r="T73" i="4"/>
  <c r="AQ73" i="7"/>
  <c r="B73" i="4"/>
  <c r="C73" i="4"/>
  <c r="H73" i="4"/>
  <c r="AF73" i="7"/>
  <c r="R73" i="4"/>
  <c r="E73" i="4"/>
  <c r="I73" i="4"/>
  <c r="S73" i="4"/>
  <c r="F73" i="4"/>
  <c r="J73" i="4"/>
  <c r="D200" i="4"/>
  <c r="CV200" i="4"/>
  <c r="W200" i="7"/>
  <c r="FB200" i="4"/>
  <c r="AG200" i="7"/>
  <c r="AH200" i="7"/>
  <c r="FU200" i="4"/>
  <c r="FV200" i="4"/>
  <c r="FW200" i="4"/>
  <c r="EZ200" i="4"/>
  <c r="FA200" i="4"/>
  <c r="EM200" i="4"/>
  <c r="EQ200" i="4"/>
  <c r="EY200" i="4"/>
  <c r="EN200" i="4"/>
  <c r="EO200" i="4"/>
  <c r="EP200" i="4"/>
  <c r="CZ200" i="4"/>
  <c r="DA200" i="4"/>
  <c r="BY200" i="4"/>
  <c r="BZ200" i="4"/>
  <c r="AC200" i="4"/>
  <c r="AA200" i="4"/>
  <c r="AH200" i="4"/>
  <c r="AN200" i="4"/>
  <c r="S200" i="4"/>
  <c r="F200" i="4"/>
  <c r="J200" i="4"/>
  <c r="AE200" i="4"/>
  <c r="AO200" i="4"/>
  <c r="T200" i="4"/>
  <c r="B200" i="4"/>
  <c r="C200" i="4"/>
  <c r="H200" i="4"/>
  <c r="AM200" i="4"/>
  <c r="R200" i="4"/>
  <c r="E200" i="4"/>
  <c r="I200" i="4"/>
  <c r="AQ200" i="7"/>
  <c r="AF200" i="7"/>
  <c r="D192" i="4"/>
  <c r="CV192" i="4"/>
  <c r="W192" i="7"/>
  <c r="FB192" i="4"/>
  <c r="AG192" i="7"/>
  <c r="AH192" i="7"/>
  <c r="EZ192" i="4"/>
  <c r="FA192" i="4"/>
  <c r="FU192" i="4"/>
  <c r="FV192" i="4"/>
  <c r="FW192" i="4"/>
  <c r="EM192" i="4"/>
  <c r="EQ192" i="4"/>
  <c r="EN192" i="4"/>
  <c r="EO192" i="4"/>
  <c r="EY192" i="4"/>
  <c r="EP192" i="4"/>
  <c r="CZ192" i="4"/>
  <c r="DA192" i="4"/>
  <c r="BY192" i="4"/>
  <c r="BZ192" i="4"/>
  <c r="AC192" i="4"/>
  <c r="AM192" i="4"/>
  <c r="AH192" i="4"/>
  <c r="AN192" i="4"/>
  <c r="AA192" i="4"/>
  <c r="AE192" i="4"/>
  <c r="AO192" i="4"/>
  <c r="S192" i="4"/>
  <c r="F192" i="4"/>
  <c r="J192" i="4"/>
  <c r="T192" i="4"/>
  <c r="B192" i="4"/>
  <c r="C192" i="4"/>
  <c r="H192" i="4"/>
  <c r="R192" i="4"/>
  <c r="E192" i="4"/>
  <c r="I192" i="4"/>
  <c r="AQ192" i="7"/>
  <c r="AF192" i="7"/>
  <c r="D184" i="4"/>
  <c r="CV184" i="4"/>
  <c r="W184" i="7"/>
  <c r="FB184" i="4"/>
  <c r="AG184" i="7"/>
  <c r="AH184" i="7"/>
  <c r="FU184" i="4"/>
  <c r="FV184" i="4"/>
  <c r="FW184" i="4"/>
  <c r="EZ184" i="4"/>
  <c r="FA184" i="4"/>
  <c r="EM184" i="4"/>
  <c r="EQ184" i="4"/>
  <c r="EY184" i="4"/>
  <c r="EN184" i="4"/>
  <c r="EO184" i="4"/>
  <c r="EP184" i="4"/>
  <c r="CZ184" i="4"/>
  <c r="DA184" i="4"/>
  <c r="BY184" i="4"/>
  <c r="BZ184" i="4"/>
  <c r="AC184" i="4"/>
  <c r="AM184" i="4"/>
  <c r="AH184" i="4"/>
  <c r="AN184" i="4"/>
  <c r="AA184" i="4"/>
  <c r="AE184" i="4"/>
  <c r="AO184" i="4"/>
  <c r="S184" i="4"/>
  <c r="F184" i="4"/>
  <c r="J184" i="4"/>
  <c r="T184" i="4"/>
  <c r="B184" i="4"/>
  <c r="C184" i="4"/>
  <c r="H184" i="4"/>
  <c r="R184" i="4"/>
  <c r="E184" i="4"/>
  <c r="I184" i="4"/>
  <c r="AQ184" i="7"/>
  <c r="AF184" i="7"/>
  <c r="D199" i="4"/>
  <c r="CV199" i="4"/>
  <c r="W199" i="7"/>
  <c r="FB199" i="4"/>
  <c r="AH199" i="7"/>
  <c r="AG199" i="7"/>
  <c r="FU199" i="4"/>
  <c r="FV199" i="4"/>
  <c r="FW199" i="4"/>
  <c r="EY199" i="4"/>
  <c r="EZ199" i="4"/>
  <c r="FA199" i="4"/>
  <c r="EO199" i="4"/>
  <c r="EP199" i="4"/>
  <c r="EM199" i="4"/>
  <c r="EQ199" i="4"/>
  <c r="EN199" i="4"/>
  <c r="CZ199" i="4"/>
  <c r="DA199" i="4"/>
  <c r="BZ199" i="4"/>
  <c r="BY199" i="4"/>
  <c r="AH199" i="4"/>
  <c r="AN199" i="4"/>
  <c r="AA199" i="4"/>
  <c r="AE199" i="4"/>
  <c r="AO199" i="4"/>
  <c r="AC199" i="4"/>
  <c r="R199" i="4"/>
  <c r="E199" i="4"/>
  <c r="I199" i="4"/>
  <c r="S199" i="4"/>
  <c r="F199" i="4"/>
  <c r="J199" i="4"/>
  <c r="AF199" i="7"/>
  <c r="AM199" i="4"/>
  <c r="T199" i="4"/>
  <c r="AQ199" i="7"/>
  <c r="B199" i="4"/>
  <c r="C199" i="4"/>
  <c r="H199" i="4"/>
  <c r="D195" i="4"/>
  <c r="CV195" i="4"/>
  <c r="W195" i="7"/>
  <c r="FB195" i="4"/>
  <c r="AH195" i="7"/>
  <c r="AG195" i="7"/>
  <c r="FU195" i="4"/>
  <c r="FV195" i="4"/>
  <c r="FW195" i="4"/>
  <c r="EY195" i="4"/>
  <c r="EZ195" i="4"/>
  <c r="FA195" i="4"/>
  <c r="EO195" i="4"/>
  <c r="EP195" i="4"/>
  <c r="EM195" i="4"/>
  <c r="EQ195" i="4"/>
  <c r="EN195" i="4"/>
  <c r="CZ195" i="4"/>
  <c r="DA195" i="4"/>
  <c r="BZ195" i="4"/>
  <c r="BY195" i="4"/>
  <c r="AC195" i="4"/>
  <c r="AM195" i="4"/>
  <c r="AH195" i="4"/>
  <c r="AN195" i="4"/>
  <c r="AA195" i="4"/>
  <c r="AE195" i="4"/>
  <c r="AO195" i="4"/>
  <c r="R195" i="4"/>
  <c r="E195" i="4"/>
  <c r="I195" i="4"/>
  <c r="S195" i="4"/>
  <c r="F195" i="4"/>
  <c r="J195" i="4"/>
  <c r="AF195" i="7"/>
  <c r="T195" i="4"/>
  <c r="AQ195" i="7"/>
  <c r="B195" i="4"/>
  <c r="C195" i="4"/>
  <c r="H195" i="4"/>
  <c r="D191" i="4"/>
  <c r="CV191" i="4"/>
  <c r="W191" i="7"/>
  <c r="FB191" i="4"/>
  <c r="AH191" i="7"/>
  <c r="AG191" i="7"/>
  <c r="FU191" i="4"/>
  <c r="FV191" i="4"/>
  <c r="FW191" i="4"/>
  <c r="EY191" i="4"/>
  <c r="EZ191" i="4"/>
  <c r="FA191" i="4"/>
  <c r="EO191" i="4"/>
  <c r="EP191" i="4"/>
  <c r="EM191" i="4"/>
  <c r="EQ191" i="4"/>
  <c r="EN191" i="4"/>
  <c r="CZ191" i="4"/>
  <c r="DA191" i="4"/>
  <c r="BZ191" i="4"/>
  <c r="BY191" i="4"/>
  <c r="AC191" i="4"/>
  <c r="AM191" i="4"/>
  <c r="AH191" i="4"/>
  <c r="AN191" i="4"/>
  <c r="AA191" i="4"/>
  <c r="AE191" i="4"/>
  <c r="AO191" i="4"/>
  <c r="R191" i="4"/>
  <c r="E191" i="4"/>
  <c r="I191" i="4"/>
  <c r="S191" i="4"/>
  <c r="F191" i="4"/>
  <c r="J191" i="4"/>
  <c r="AF191" i="7"/>
  <c r="T191" i="4"/>
  <c r="AQ191" i="7"/>
  <c r="B191" i="4"/>
  <c r="C191" i="4"/>
  <c r="H191" i="4"/>
  <c r="D187" i="4"/>
  <c r="CV187" i="4"/>
  <c r="W187" i="7"/>
  <c r="FB187" i="4"/>
  <c r="AG187" i="7"/>
  <c r="AH187" i="7"/>
  <c r="FU187" i="4"/>
  <c r="FV187" i="4"/>
  <c r="FW187" i="4"/>
  <c r="EY187" i="4"/>
  <c r="EZ187" i="4"/>
  <c r="FA187" i="4"/>
  <c r="EO187" i="4"/>
  <c r="EP187" i="4"/>
  <c r="EM187" i="4"/>
  <c r="EQ187" i="4"/>
  <c r="EN187" i="4"/>
  <c r="CZ187" i="4"/>
  <c r="DA187" i="4"/>
  <c r="BZ187" i="4"/>
  <c r="BY187" i="4"/>
  <c r="AC187" i="4"/>
  <c r="AM187" i="4"/>
  <c r="AH187" i="4"/>
  <c r="AN187" i="4"/>
  <c r="AA187" i="4"/>
  <c r="AE187" i="4"/>
  <c r="AO187" i="4"/>
  <c r="R187" i="4"/>
  <c r="E187" i="4"/>
  <c r="I187" i="4"/>
  <c r="S187" i="4"/>
  <c r="F187" i="4"/>
  <c r="J187" i="4"/>
  <c r="AF187" i="7"/>
  <c r="T187" i="4"/>
  <c r="AQ187" i="7"/>
  <c r="B187" i="4"/>
  <c r="C187" i="4"/>
  <c r="H187" i="4"/>
  <c r="D183" i="4"/>
  <c r="CV183" i="4"/>
  <c r="W183" i="7"/>
  <c r="FB183" i="4"/>
  <c r="AH183" i="7"/>
  <c r="AG183" i="7"/>
  <c r="FU183" i="4"/>
  <c r="FV183" i="4"/>
  <c r="FW183" i="4"/>
  <c r="EY183" i="4"/>
  <c r="EZ183" i="4"/>
  <c r="FA183" i="4"/>
  <c r="EO183" i="4"/>
  <c r="EP183" i="4"/>
  <c r="EM183" i="4"/>
  <c r="EQ183" i="4"/>
  <c r="EN183" i="4"/>
  <c r="CZ183" i="4"/>
  <c r="DA183" i="4"/>
  <c r="BZ183" i="4"/>
  <c r="BY183" i="4"/>
  <c r="AS183" i="4"/>
  <c r="AC183" i="4"/>
  <c r="AM183" i="4"/>
  <c r="AH183" i="4"/>
  <c r="AN183" i="4"/>
  <c r="AA183" i="4"/>
  <c r="AE183" i="4"/>
  <c r="AO183" i="4"/>
  <c r="R183" i="4"/>
  <c r="E183" i="4"/>
  <c r="I183" i="4"/>
  <c r="S183" i="4"/>
  <c r="F183" i="4"/>
  <c r="J183" i="4"/>
  <c r="AF183" i="7"/>
  <c r="T183" i="4"/>
  <c r="AQ183" i="7"/>
  <c r="B183" i="4"/>
  <c r="C183" i="4"/>
  <c r="H183" i="4"/>
  <c r="D179" i="4"/>
  <c r="CV179" i="4"/>
  <c r="W179" i="7"/>
  <c r="FB179" i="4"/>
  <c r="AH179" i="7"/>
  <c r="AG179" i="7"/>
  <c r="EY179" i="4"/>
  <c r="FU179" i="4"/>
  <c r="FV179" i="4"/>
  <c r="FW179" i="4"/>
  <c r="FA179" i="4"/>
  <c r="EZ179" i="4"/>
  <c r="EO179" i="4"/>
  <c r="EP179" i="4"/>
  <c r="EM179" i="4"/>
  <c r="EQ179" i="4"/>
  <c r="EN179" i="4"/>
  <c r="CZ179" i="4"/>
  <c r="DA179" i="4"/>
  <c r="BZ179" i="4"/>
  <c r="BY179" i="4"/>
  <c r="AC179" i="4"/>
  <c r="AM179" i="4"/>
  <c r="AH179" i="4"/>
  <c r="AN179" i="4"/>
  <c r="AA179" i="4"/>
  <c r="AE179" i="4"/>
  <c r="AO179" i="4"/>
  <c r="R179" i="4"/>
  <c r="E179" i="4"/>
  <c r="I179" i="4"/>
  <c r="S179" i="4"/>
  <c r="F179" i="4"/>
  <c r="J179" i="4"/>
  <c r="AF179" i="7"/>
  <c r="T179" i="4"/>
  <c r="AQ179" i="7"/>
  <c r="B179" i="4"/>
  <c r="C179" i="4"/>
  <c r="H179" i="4"/>
  <c r="D175" i="4"/>
  <c r="CV175" i="4"/>
  <c r="W175" i="7"/>
  <c r="FB175" i="4"/>
  <c r="AG175" i="7"/>
  <c r="AH175" i="7"/>
  <c r="EY175" i="4"/>
  <c r="EZ175" i="4"/>
  <c r="FU175" i="4"/>
  <c r="FV175" i="4"/>
  <c r="FW175" i="4"/>
  <c r="FA175" i="4"/>
  <c r="EO175" i="4"/>
  <c r="EP175" i="4"/>
  <c r="EM175" i="4"/>
  <c r="EQ175" i="4"/>
  <c r="EN175" i="4"/>
  <c r="CZ175" i="4"/>
  <c r="DA175" i="4"/>
  <c r="BZ175" i="4"/>
  <c r="BY175" i="4"/>
  <c r="AS175" i="4"/>
  <c r="AC175" i="4"/>
  <c r="AM175" i="4"/>
  <c r="AH175" i="4"/>
  <c r="AN175" i="4"/>
  <c r="AA175" i="4"/>
  <c r="AE175" i="4"/>
  <c r="AO175" i="4"/>
  <c r="R175" i="4"/>
  <c r="E175" i="4"/>
  <c r="I175" i="4"/>
  <c r="S175" i="4"/>
  <c r="F175" i="4"/>
  <c r="J175" i="4"/>
  <c r="AF175" i="7"/>
  <c r="T175" i="4"/>
  <c r="AQ175" i="7"/>
  <c r="B175" i="4"/>
  <c r="C175" i="4"/>
  <c r="H175" i="4"/>
  <c r="D171" i="4"/>
  <c r="CV171" i="4"/>
  <c r="W171" i="7"/>
  <c r="FB171" i="4"/>
  <c r="AH171" i="7"/>
  <c r="AG171" i="7"/>
  <c r="EY171" i="4"/>
  <c r="EZ171" i="4"/>
  <c r="FU171" i="4"/>
  <c r="FV171" i="4"/>
  <c r="FW171" i="4"/>
  <c r="FA171" i="4"/>
  <c r="EO171" i="4"/>
  <c r="EP171" i="4"/>
  <c r="EM171" i="4"/>
  <c r="EQ171" i="4"/>
  <c r="EN171" i="4"/>
  <c r="CZ171" i="4"/>
  <c r="DA171" i="4"/>
  <c r="BZ171" i="4"/>
  <c r="BY171" i="4"/>
  <c r="AC171" i="4"/>
  <c r="AM171" i="4"/>
  <c r="AH171" i="4"/>
  <c r="AN171" i="4"/>
  <c r="AA171" i="4"/>
  <c r="AE171" i="4"/>
  <c r="AO171" i="4"/>
  <c r="R171" i="4"/>
  <c r="E171" i="4"/>
  <c r="I171" i="4"/>
  <c r="S171" i="4"/>
  <c r="F171" i="4"/>
  <c r="J171" i="4"/>
  <c r="AF171" i="7"/>
  <c r="T171" i="4"/>
  <c r="AQ171" i="7"/>
  <c r="B171" i="4"/>
  <c r="C171" i="4"/>
  <c r="H171" i="4"/>
  <c r="D167" i="4"/>
  <c r="CV167" i="4"/>
  <c r="W167" i="7"/>
  <c r="FB167" i="4"/>
  <c r="AH167" i="7"/>
  <c r="AG167" i="7"/>
  <c r="EY167" i="4"/>
  <c r="EZ167" i="4"/>
  <c r="FU167" i="4"/>
  <c r="FV167" i="4"/>
  <c r="FW167" i="4"/>
  <c r="FA167" i="4"/>
  <c r="EO167" i="4"/>
  <c r="EP167" i="4"/>
  <c r="EM167" i="4"/>
  <c r="EQ167" i="4"/>
  <c r="EN167" i="4"/>
  <c r="CZ167" i="4"/>
  <c r="DA167" i="4"/>
  <c r="BZ167" i="4"/>
  <c r="BY167" i="4"/>
  <c r="BD167" i="4"/>
  <c r="AC167" i="4"/>
  <c r="AM167" i="4"/>
  <c r="AH167" i="4"/>
  <c r="AN167" i="4"/>
  <c r="AA167" i="4"/>
  <c r="AE167" i="4"/>
  <c r="AO167" i="4"/>
  <c r="R167" i="4"/>
  <c r="E167" i="4"/>
  <c r="I167" i="4"/>
  <c r="S167" i="4"/>
  <c r="F167" i="4"/>
  <c r="J167" i="4"/>
  <c r="AF167" i="7"/>
  <c r="T167" i="4"/>
  <c r="AQ167" i="7"/>
  <c r="B167" i="4"/>
  <c r="C167" i="4"/>
  <c r="H167" i="4"/>
  <c r="D163" i="4"/>
  <c r="CV163" i="4"/>
  <c r="W163" i="7"/>
  <c r="FB163" i="4"/>
  <c r="AG163" i="7"/>
  <c r="AH163" i="7"/>
  <c r="EY163" i="4"/>
  <c r="EZ163" i="4"/>
  <c r="FU163" i="4"/>
  <c r="FV163" i="4"/>
  <c r="FW163" i="4"/>
  <c r="FA163" i="4"/>
  <c r="EO163" i="4"/>
  <c r="EP163" i="4"/>
  <c r="EM163" i="4"/>
  <c r="EQ163" i="4"/>
  <c r="EN163" i="4"/>
  <c r="CZ163" i="4"/>
  <c r="DA163" i="4"/>
  <c r="BZ163" i="4"/>
  <c r="BY163" i="4"/>
  <c r="AC163" i="4"/>
  <c r="AM163" i="4"/>
  <c r="AH163" i="4"/>
  <c r="AN163" i="4"/>
  <c r="AA163" i="4"/>
  <c r="AE163" i="4"/>
  <c r="AO163" i="4"/>
  <c r="R163" i="4"/>
  <c r="E163" i="4"/>
  <c r="I163" i="4"/>
  <c r="S163" i="4"/>
  <c r="F163" i="4"/>
  <c r="J163" i="4"/>
  <c r="AF163" i="7"/>
  <c r="T163" i="4"/>
  <c r="AQ163" i="7"/>
  <c r="B163" i="4"/>
  <c r="C163" i="4"/>
  <c r="H163" i="4"/>
  <c r="D159" i="4"/>
  <c r="CV159" i="4"/>
  <c r="W159" i="7"/>
  <c r="FB159" i="4"/>
  <c r="AH159" i="7"/>
  <c r="AG159" i="7"/>
  <c r="EY159" i="4"/>
  <c r="EZ159" i="4"/>
  <c r="FU159" i="4"/>
  <c r="FV159" i="4"/>
  <c r="FW159" i="4"/>
  <c r="FA159" i="4"/>
  <c r="EO159" i="4"/>
  <c r="EP159" i="4"/>
  <c r="EM159" i="4"/>
  <c r="EQ159" i="4"/>
  <c r="EN159" i="4"/>
  <c r="CZ159" i="4"/>
  <c r="DA159" i="4"/>
  <c r="BZ159" i="4"/>
  <c r="BY159" i="4"/>
  <c r="AC159" i="4"/>
  <c r="AM159" i="4"/>
  <c r="AH159" i="4"/>
  <c r="AN159" i="4"/>
  <c r="AA159" i="4"/>
  <c r="AE159" i="4"/>
  <c r="AO159" i="4"/>
  <c r="R159" i="4"/>
  <c r="E159" i="4"/>
  <c r="I159" i="4"/>
  <c r="S159" i="4"/>
  <c r="F159" i="4"/>
  <c r="J159" i="4"/>
  <c r="AF159" i="7"/>
  <c r="T159" i="4"/>
  <c r="AQ159" i="7"/>
  <c r="B159" i="4"/>
  <c r="C159" i="4"/>
  <c r="H159" i="4"/>
  <c r="D155" i="4"/>
  <c r="CV155" i="4"/>
  <c r="W155" i="7"/>
  <c r="FB155" i="4"/>
  <c r="AH155" i="7"/>
  <c r="AG155" i="7"/>
  <c r="EY155" i="4"/>
  <c r="EZ155" i="4"/>
  <c r="FU155" i="4"/>
  <c r="FV155" i="4"/>
  <c r="FW155" i="4"/>
  <c r="FA155" i="4"/>
  <c r="EO155" i="4"/>
  <c r="EP155" i="4"/>
  <c r="EM155" i="4"/>
  <c r="EQ155" i="4"/>
  <c r="EN155" i="4"/>
  <c r="CZ155" i="4"/>
  <c r="DA155" i="4"/>
  <c r="BZ155" i="4"/>
  <c r="BY155" i="4"/>
  <c r="AC155" i="4"/>
  <c r="AM155" i="4"/>
  <c r="AH155" i="4"/>
  <c r="AN155" i="4"/>
  <c r="AA155" i="4"/>
  <c r="AE155" i="4"/>
  <c r="AO155" i="4"/>
  <c r="R155" i="4"/>
  <c r="E155" i="4"/>
  <c r="I155" i="4"/>
  <c r="S155" i="4"/>
  <c r="F155" i="4"/>
  <c r="J155" i="4"/>
  <c r="AF155" i="7"/>
  <c r="T155" i="4"/>
  <c r="AQ155" i="7"/>
  <c r="B155" i="4"/>
  <c r="C155" i="4"/>
  <c r="H155" i="4"/>
  <c r="D151" i="4"/>
  <c r="CV151" i="4"/>
  <c r="W151" i="7"/>
  <c r="FB151" i="4"/>
  <c r="AH151" i="7"/>
  <c r="AG151" i="7"/>
  <c r="EY151" i="4"/>
  <c r="EZ151" i="4"/>
  <c r="FU151" i="4"/>
  <c r="FV151" i="4"/>
  <c r="FW151" i="4"/>
  <c r="FA151" i="4"/>
  <c r="EO151" i="4"/>
  <c r="EP151" i="4"/>
  <c r="EM151" i="4"/>
  <c r="EQ151" i="4"/>
  <c r="EN151" i="4"/>
  <c r="CZ151" i="4"/>
  <c r="DA151" i="4"/>
  <c r="BZ151" i="4"/>
  <c r="BY151" i="4"/>
  <c r="AC151" i="4"/>
  <c r="AM151" i="4"/>
  <c r="AH151" i="4"/>
  <c r="AN151" i="4"/>
  <c r="AA151" i="4"/>
  <c r="AE151" i="4"/>
  <c r="AO151" i="4"/>
  <c r="R151" i="4"/>
  <c r="E151" i="4"/>
  <c r="I151" i="4"/>
  <c r="S151" i="4"/>
  <c r="F151" i="4"/>
  <c r="J151" i="4"/>
  <c r="AF151" i="7"/>
  <c r="T151" i="4"/>
  <c r="AQ151" i="7"/>
  <c r="B151" i="4"/>
  <c r="C151" i="4"/>
  <c r="H151" i="4"/>
  <c r="D147" i="4"/>
  <c r="CV147" i="4"/>
  <c r="W147" i="7"/>
  <c r="FB147" i="4"/>
  <c r="AH147" i="7"/>
  <c r="AG147" i="7"/>
  <c r="EY147" i="4"/>
  <c r="EZ147" i="4"/>
  <c r="FU147" i="4"/>
  <c r="FV147" i="4"/>
  <c r="FW147" i="4"/>
  <c r="FA147" i="4"/>
  <c r="EO147" i="4"/>
  <c r="EP147" i="4"/>
  <c r="EM147" i="4"/>
  <c r="EQ147" i="4"/>
  <c r="EN147" i="4"/>
  <c r="CZ147" i="4"/>
  <c r="DA147" i="4"/>
  <c r="BZ147" i="4"/>
  <c r="BY147" i="4"/>
  <c r="BD147" i="4"/>
  <c r="AC147" i="4"/>
  <c r="AM147" i="4"/>
  <c r="AH147" i="4"/>
  <c r="AN147" i="4"/>
  <c r="AA147" i="4"/>
  <c r="AE147" i="4"/>
  <c r="AO147" i="4"/>
  <c r="R147" i="4"/>
  <c r="E147" i="4"/>
  <c r="I147" i="4"/>
  <c r="S147" i="4"/>
  <c r="F147" i="4"/>
  <c r="J147" i="4"/>
  <c r="AF147" i="7"/>
  <c r="T147" i="4"/>
  <c r="AQ147" i="7"/>
  <c r="B147" i="4"/>
  <c r="C147" i="4"/>
  <c r="H147" i="4"/>
  <c r="D143" i="4"/>
  <c r="CV143" i="4"/>
  <c r="W143" i="7"/>
  <c r="FB143" i="4"/>
  <c r="AG143" i="7"/>
  <c r="AH143" i="7"/>
  <c r="EY143" i="4"/>
  <c r="EZ143" i="4"/>
  <c r="FU143" i="4"/>
  <c r="FV143" i="4"/>
  <c r="FW143" i="4"/>
  <c r="FA143" i="4"/>
  <c r="EO143" i="4"/>
  <c r="EP143" i="4"/>
  <c r="EM143" i="4"/>
  <c r="EQ143" i="4"/>
  <c r="EN143" i="4"/>
  <c r="CZ143" i="4"/>
  <c r="DA143" i="4"/>
  <c r="BZ143" i="4"/>
  <c r="BY143" i="4"/>
  <c r="BD143" i="4"/>
  <c r="AC143" i="4"/>
  <c r="AM143" i="4"/>
  <c r="AH143" i="4"/>
  <c r="AN143" i="4"/>
  <c r="AA143" i="4"/>
  <c r="AE143" i="4"/>
  <c r="AO143" i="4"/>
  <c r="R143" i="4"/>
  <c r="E143" i="4"/>
  <c r="I143" i="4"/>
  <c r="S143" i="4"/>
  <c r="F143" i="4"/>
  <c r="J143" i="4"/>
  <c r="AF143" i="7"/>
  <c r="T143" i="4"/>
  <c r="AQ143" i="7"/>
  <c r="B143" i="4"/>
  <c r="C143" i="4"/>
  <c r="H143" i="4"/>
  <c r="D139" i="4"/>
  <c r="CV139" i="4"/>
  <c r="W139" i="7"/>
  <c r="FB139" i="4"/>
  <c r="AH139" i="7"/>
  <c r="AG139" i="7"/>
  <c r="EY139" i="4"/>
  <c r="EZ139" i="4"/>
  <c r="FU139" i="4"/>
  <c r="FV139" i="4"/>
  <c r="FW139" i="4"/>
  <c r="FA139" i="4"/>
  <c r="EO139" i="4"/>
  <c r="EP139" i="4"/>
  <c r="EM139" i="4"/>
  <c r="EQ139" i="4"/>
  <c r="EN139" i="4"/>
  <c r="CZ139" i="4"/>
  <c r="DA139" i="4"/>
  <c r="BZ139" i="4"/>
  <c r="BY139" i="4"/>
  <c r="AC139" i="4"/>
  <c r="AM139" i="4"/>
  <c r="AH139" i="4"/>
  <c r="AN139" i="4"/>
  <c r="AA139" i="4"/>
  <c r="AE139" i="4"/>
  <c r="AO139" i="4"/>
  <c r="R139" i="4"/>
  <c r="E139" i="4"/>
  <c r="I139" i="4"/>
  <c r="S139" i="4"/>
  <c r="F139" i="4"/>
  <c r="J139" i="4"/>
  <c r="AF139" i="7"/>
  <c r="T139" i="4"/>
  <c r="AQ139" i="7"/>
  <c r="B139" i="4"/>
  <c r="C139" i="4"/>
  <c r="H139" i="4"/>
  <c r="D135" i="4"/>
  <c r="CV135" i="4"/>
  <c r="W135" i="7"/>
  <c r="FB135" i="4"/>
  <c r="AG135" i="7"/>
  <c r="AH135" i="7"/>
  <c r="EY135" i="4"/>
  <c r="EZ135" i="4"/>
  <c r="FU135" i="4"/>
  <c r="FV135" i="4"/>
  <c r="FW135" i="4"/>
  <c r="FA135" i="4"/>
  <c r="EO135" i="4"/>
  <c r="EP135" i="4"/>
  <c r="EM135" i="4"/>
  <c r="EQ135" i="4"/>
  <c r="EN135" i="4"/>
  <c r="DA135" i="4"/>
  <c r="CZ135" i="4"/>
  <c r="BZ135" i="4"/>
  <c r="BY135" i="4"/>
  <c r="AS135" i="4"/>
  <c r="AC135" i="4"/>
  <c r="AM135" i="4"/>
  <c r="AH135" i="4"/>
  <c r="AN135" i="4"/>
  <c r="AA135" i="4"/>
  <c r="AE135" i="4"/>
  <c r="AO135" i="4"/>
  <c r="R135" i="4"/>
  <c r="E135" i="4"/>
  <c r="I135" i="4"/>
  <c r="S135" i="4"/>
  <c r="F135" i="4"/>
  <c r="J135" i="4"/>
  <c r="AF135" i="7"/>
  <c r="T135" i="4"/>
  <c r="AQ135" i="7"/>
  <c r="B135" i="4"/>
  <c r="C135" i="4"/>
  <c r="H135" i="4"/>
  <c r="D131" i="4"/>
  <c r="CV131" i="4"/>
  <c r="W131" i="7"/>
  <c r="FB131" i="4"/>
  <c r="AH131" i="7"/>
  <c r="AG131" i="7"/>
  <c r="EY131" i="4"/>
  <c r="EZ131" i="4"/>
  <c r="FU131" i="4"/>
  <c r="FV131" i="4"/>
  <c r="FW131" i="4"/>
  <c r="FA131" i="4"/>
  <c r="EO131" i="4"/>
  <c r="EP131" i="4"/>
  <c r="EM131" i="4"/>
  <c r="EQ131" i="4"/>
  <c r="CZ131" i="4"/>
  <c r="EN131" i="4"/>
  <c r="DA131" i="4"/>
  <c r="BZ131" i="4"/>
  <c r="BY131" i="4"/>
  <c r="AC131" i="4"/>
  <c r="AM131" i="4"/>
  <c r="AH131" i="4"/>
  <c r="AN131" i="4"/>
  <c r="AA131" i="4"/>
  <c r="AE131" i="4"/>
  <c r="AO131" i="4"/>
  <c r="BD131" i="4"/>
  <c r="R131" i="4"/>
  <c r="E131" i="4"/>
  <c r="I131" i="4"/>
  <c r="S131" i="4"/>
  <c r="F131" i="4"/>
  <c r="J131" i="4"/>
  <c r="AF131" i="7"/>
  <c r="T131" i="4"/>
  <c r="AQ131" i="7"/>
  <c r="B131" i="4"/>
  <c r="C131" i="4"/>
  <c r="H131" i="4"/>
  <c r="D127" i="4"/>
  <c r="CV127" i="4"/>
  <c r="W127" i="7"/>
  <c r="FB127" i="4"/>
  <c r="AH127" i="7"/>
  <c r="AG127" i="7"/>
  <c r="EY127" i="4"/>
  <c r="EZ127" i="4"/>
  <c r="FU127" i="4"/>
  <c r="FV127" i="4"/>
  <c r="FW127" i="4"/>
  <c r="FA127" i="4"/>
  <c r="EO127" i="4"/>
  <c r="EP127" i="4"/>
  <c r="EM127" i="4"/>
  <c r="EQ127" i="4"/>
  <c r="EN127" i="4"/>
  <c r="CZ127" i="4"/>
  <c r="DA127" i="4"/>
  <c r="BY127" i="4"/>
  <c r="BZ127" i="4"/>
  <c r="AC127" i="4"/>
  <c r="AM127" i="4"/>
  <c r="AH127" i="4"/>
  <c r="AN127" i="4"/>
  <c r="AA127" i="4"/>
  <c r="AE127" i="4"/>
  <c r="AO127" i="4"/>
  <c r="BD127" i="4"/>
  <c r="R127" i="4"/>
  <c r="E127" i="4"/>
  <c r="I127" i="4"/>
  <c r="S127" i="4"/>
  <c r="F127" i="4"/>
  <c r="J127" i="4"/>
  <c r="AF127" i="7"/>
  <c r="T127" i="4"/>
  <c r="AQ127" i="7"/>
  <c r="B127" i="4"/>
  <c r="C127" i="4"/>
  <c r="H127" i="4"/>
  <c r="D123" i="4"/>
  <c r="CV123" i="4"/>
  <c r="W123" i="7"/>
  <c r="FB123" i="4"/>
  <c r="AG123" i="7"/>
  <c r="AH123" i="7"/>
  <c r="EY123" i="4"/>
  <c r="EZ123" i="4"/>
  <c r="FU123" i="4"/>
  <c r="FV123" i="4"/>
  <c r="FW123" i="4"/>
  <c r="FA123" i="4"/>
  <c r="EP123" i="4"/>
  <c r="EO123" i="4"/>
  <c r="EQ123" i="4"/>
  <c r="EM123" i="4"/>
  <c r="EN123" i="4"/>
  <c r="CZ123" i="4"/>
  <c r="DA123" i="4"/>
  <c r="BY123" i="4"/>
  <c r="BZ123" i="4"/>
  <c r="AC123" i="4"/>
  <c r="AM123" i="4"/>
  <c r="AH123" i="4"/>
  <c r="AN123" i="4"/>
  <c r="AA123" i="4"/>
  <c r="AE123" i="4"/>
  <c r="AO123" i="4"/>
  <c r="AS123" i="4"/>
  <c r="R123" i="4"/>
  <c r="E123" i="4"/>
  <c r="I123" i="4"/>
  <c r="S123" i="4"/>
  <c r="F123" i="4"/>
  <c r="J123" i="4"/>
  <c r="AF123" i="7"/>
  <c r="T123" i="4"/>
  <c r="AQ123" i="7"/>
  <c r="B123" i="4"/>
  <c r="C123" i="4"/>
  <c r="H123" i="4"/>
  <c r="D119" i="4"/>
  <c r="CV119" i="4"/>
  <c r="W119" i="7"/>
  <c r="FB119" i="4"/>
  <c r="AH119" i="7"/>
  <c r="AG119" i="7"/>
  <c r="EY119" i="4"/>
  <c r="EZ119" i="4"/>
  <c r="FU119" i="4"/>
  <c r="FV119" i="4"/>
  <c r="FW119" i="4"/>
  <c r="FA119" i="4"/>
  <c r="EP119" i="4"/>
  <c r="EM119" i="4"/>
  <c r="EQ119" i="4"/>
  <c r="EN119" i="4"/>
  <c r="EO119" i="4"/>
  <c r="CZ119" i="4"/>
  <c r="DA119" i="4"/>
  <c r="BY119" i="4"/>
  <c r="BZ119" i="4"/>
  <c r="AC119" i="4"/>
  <c r="AM119" i="4"/>
  <c r="AH119" i="4"/>
  <c r="AN119" i="4"/>
  <c r="AA119" i="4"/>
  <c r="AE119" i="4"/>
  <c r="AO119" i="4"/>
  <c r="BD119" i="4"/>
  <c r="R119" i="4"/>
  <c r="E119" i="4"/>
  <c r="I119" i="4"/>
  <c r="S119" i="4"/>
  <c r="F119" i="4"/>
  <c r="J119" i="4"/>
  <c r="AF119" i="7"/>
  <c r="T119" i="4"/>
  <c r="AQ119" i="7"/>
  <c r="B119" i="4"/>
  <c r="C119" i="4"/>
  <c r="H119" i="4"/>
  <c r="D115" i="4"/>
  <c r="CV115" i="4"/>
  <c r="W115" i="7"/>
  <c r="FB115" i="4"/>
  <c r="AH115" i="7"/>
  <c r="AG115" i="7"/>
  <c r="EY115" i="4"/>
  <c r="EZ115" i="4"/>
  <c r="FU115" i="4"/>
  <c r="FV115" i="4"/>
  <c r="FW115" i="4"/>
  <c r="FA115" i="4"/>
  <c r="EP115" i="4"/>
  <c r="EM115" i="4"/>
  <c r="EQ115" i="4"/>
  <c r="EN115" i="4"/>
  <c r="EO115" i="4"/>
  <c r="CZ115" i="4"/>
  <c r="DA115" i="4"/>
  <c r="BY115" i="4"/>
  <c r="BZ115" i="4"/>
  <c r="AC115" i="4"/>
  <c r="AM115" i="4"/>
  <c r="AH115" i="4"/>
  <c r="AN115" i="4"/>
  <c r="AA115" i="4"/>
  <c r="AE115" i="4"/>
  <c r="AO115" i="4"/>
  <c r="AS115" i="4"/>
  <c r="R115" i="4"/>
  <c r="E115" i="4"/>
  <c r="I115" i="4"/>
  <c r="S115" i="4"/>
  <c r="F115" i="4"/>
  <c r="J115" i="4"/>
  <c r="AF115" i="7"/>
  <c r="T115" i="4"/>
  <c r="AQ115" i="7"/>
  <c r="B115" i="4"/>
  <c r="C115" i="4"/>
  <c r="H115" i="4"/>
  <c r="D111" i="4"/>
  <c r="CV111" i="4"/>
  <c r="W111" i="7"/>
  <c r="FB111" i="4"/>
  <c r="AG111" i="7"/>
  <c r="AH111" i="7"/>
  <c r="EY111" i="4"/>
  <c r="EZ111" i="4"/>
  <c r="FU111" i="4"/>
  <c r="FV111" i="4"/>
  <c r="FW111" i="4"/>
  <c r="FA111" i="4"/>
  <c r="EP111" i="4"/>
  <c r="EM111" i="4"/>
  <c r="EQ111" i="4"/>
  <c r="EN111" i="4"/>
  <c r="EO111" i="4"/>
  <c r="CZ111" i="4"/>
  <c r="DA111" i="4"/>
  <c r="BY111" i="4"/>
  <c r="BZ111" i="4"/>
  <c r="AC111" i="4"/>
  <c r="AM111" i="4"/>
  <c r="AH111" i="4"/>
  <c r="AN111" i="4"/>
  <c r="AA111" i="4"/>
  <c r="AE111" i="4"/>
  <c r="AO111" i="4"/>
  <c r="AS111" i="4"/>
  <c r="R111" i="4"/>
  <c r="E111" i="4"/>
  <c r="I111" i="4"/>
  <c r="S111" i="4"/>
  <c r="F111" i="4"/>
  <c r="J111" i="4"/>
  <c r="AF111" i="7"/>
  <c r="T111" i="4"/>
  <c r="AQ111" i="7"/>
  <c r="B111" i="4"/>
  <c r="C111" i="4"/>
  <c r="H111" i="4"/>
  <c r="D107" i="4"/>
  <c r="CV107" i="4"/>
  <c r="W107" i="7"/>
  <c r="FB107" i="4"/>
  <c r="AG107" i="7"/>
  <c r="AH107" i="7"/>
  <c r="EY107" i="4"/>
  <c r="EZ107" i="4"/>
  <c r="FU107" i="4"/>
  <c r="FV107" i="4"/>
  <c r="FW107" i="4"/>
  <c r="FA107" i="4"/>
  <c r="EP107" i="4"/>
  <c r="EM107" i="4"/>
  <c r="EQ107" i="4"/>
  <c r="EN107" i="4"/>
  <c r="EO107" i="4"/>
  <c r="CZ107" i="4"/>
  <c r="DA107" i="4"/>
  <c r="BY107" i="4"/>
  <c r="BZ107" i="4"/>
  <c r="AC107" i="4"/>
  <c r="AM107" i="4"/>
  <c r="AH107" i="4"/>
  <c r="AN107" i="4"/>
  <c r="AA107" i="4"/>
  <c r="AE107" i="4"/>
  <c r="AO107" i="4"/>
  <c r="R107" i="4"/>
  <c r="E107" i="4"/>
  <c r="I107" i="4"/>
  <c r="S107" i="4"/>
  <c r="F107" i="4"/>
  <c r="J107" i="4"/>
  <c r="AF107" i="7"/>
  <c r="T107" i="4"/>
  <c r="AQ107" i="7"/>
  <c r="B107" i="4"/>
  <c r="C107" i="4"/>
  <c r="H107" i="4"/>
  <c r="D103" i="4"/>
  <c r="CV103" i="4"/>
  <c r="W103" i="7"/>
  <c r="FB103" i="4"/>
  <c r="AH103" i="7"/>
  <c r="AG103" i="7"/>
  <c r="EY103" i="4"/>
  <c r="EZ103" i="4"/>
  <c r="FU103" i="4"/>
  <c r="FV103" i="4"/>
  <c r="FW103" i="4"/>
  <c r="FA103" i="4"/>
  <c r="EP103" i="4"/>
  <c r="EM103" i="4"/>
  <c r="EQ103" i="4"/>
  <c r="EN103" i="4"/>
  <c r="EO103" i="4"/>
  <c r="CZ103" i="4"/>
  <c r="DA103" i="4"/>
  <c r="BY103" i="4"/>
  <c r="BZ103" i="4"/>
  <c r="AC103" i="4"/>
  <c r="AM103" i="4"/>
  <c r="AH103" i="4"/>
  <c r="AN103" i="4"/>
  <c r="AA103" i="4"/>
  <c r="AE103" i="4"/>
  <c r="AO103" i="4"/>
  <c r="R103" i="4"/>
  <c r="E103" i="4"/>
  <c r="I103" i="4"/>
  <c r="S103" i="4"/>
  <c r="F103" i="4"/>
  <c r="J103" i="4"/>
  <c r="AF103" i="7"/>
  <c r="T103" i="4"/>
  <c r="AQ103" i="7"/>
  <c r="B103" i="4"/>
  <c r="C103" i="4"/>
  <c r="H103" i="4"/>
  <c r="D99" i="4"/>
  <c r="CV99" i="4"/>
  <c r="W99" i="7"/>
  <c r="FB99" i="4"/>
  <c r="AH99" i="7"/>
  <c r="AG99" i="7"/>
  <c r="EY99" i="4"/>
  <c r="EZ99" i="4"/>
  <c r="FU99" i="4"/>
  <c r="FV99" i="4"/>
  <c r="FW99" i="4"/>
  <c r="FA99" i="4"/>
  <c r="EP99" i="4"/>
  <c r="EM99" i="4"/>
  <c r="EQ99" i="4"/>
  <c r="EN99" i="4"/>
  <c r="EO99" i="4"/>
  <c r="CZ99" i="4"/>
  <c r="DA99" i="4"/>
  <c r="BY99" i="4"/>
  <c r="BZ99" i="4"/>
  <c r="AC99" i="4"/>
  <c r="AM99" i="4"/>
  <c r="AH99" i="4"/>
  <c r="AN99" i="4"/>
  <c r="AA99" i="4"/>
  <c r="AE99" i="4"/>
  <c r="AO99" i="4"/>
  <c r="R99" i="4"/>
  <c r="E99" i="4"/>
  <c r="I99" i="4"/>
  <c r="S99" i="4"/>
  <c r="F99" i="4"/>
  <c r="J99" i="4"/>
  <c r="AF99" i="7"/>
  <c r="T99" i="4"/>
  <c r="AQ99" i="7"/>
  <c r="B99" i="4"/>
  <c r="C99" i="4"/>
  <c r="H99" i="4"/>
  <c r="D95" i="4"/>
  <c r="CV95" i="4"/>
  <c r="W95" i="7"/>
  <c r="FB95" i="4"/>
  <c r="AG95" i="7"/>
  <c r="AH95" i="7"/>
  <c r="EY95" i="4"/>
  <c r="EZ95" i="4"/>
  <c r="FU95" i="4"/>
  <c r="FV95" i="4"/>
  <c r="FW95" i="4"/>
  <c r="FA95" i="4"/>
  <c r="EP95" i="4"/>
  <c r="EM95" i="4"/>
  <c r="EQ95" i="4"/>
  <c r="EN95" i="4"/>
  <c r="EO95" i="4"/>
  <c r="CZ95" i="4"/>
  <c r="DA95" i="4"/>
  <c r="BY95" i="4"/>
  <c r="BZ95" i="4"/>
  <c r="BD95" i="4"/>
  <c r="AC95" i="4"/>
  <c r="AM95" i="4"/>
  <c r="AH95" i="4"/>
  <c r="AN95" i="4"/>
  <c r="AA95" i="4"/>
  <c r="AE95" i="4"/>
  <c r="AO95" i="4"/>
  <c r="R95" i="4"/>
  <c r="E95" i="4"/>
  <c r="I95" i="4"/>
  <c r="S95" i="4"/>
  <c r="F95" i="4"/>
  <c r="J95" i="4"/>
  <c r="AF95" i="7"/>
  <c r="T95" i="4"/>
  <c r="AQ95" i="7"/>
  <c r="B95" i="4"/>
  <c r="C95" i="4"/>
  <c r="H95" i="4"/>
  <c r="D91" i="4"/>
  <c r="CV91" i="4"/>
  <c r="W91" i="7"/>
  <c r="FB91" i="4"/>
  <c r="AH91" i="7"/>
  <c r="AG91" i="7"/>
  <c r="EY91" i="4"/>
  <c r="EZ91" i="4"/>
  <c r="FU91" i="4"/>
  <c r="FV91" i="4"/>
  <c r="FW91" i="4"/>
  <c r="FA91" i="4"/>
  <c r="EP91" i="4"/>
  <c r="EM91" i="4"/>
  <c r="EQ91" i="4"/>
  <c r="EN91" i="4"/>
  <c r="EO91" i="4"/>
  <c r="CZ91" i="4"/>
  <c r="DA91" i="4"/>
  <c r="BY91" i="4"/>
  <c r="BZ91" i="4"/>
  <c r="AC91" i="4"/>
  <c r="AM91" i="4"/>
  <c r="AH91" i="4"/>
  <c r="AN91" i="4"/>
  <c r="AA91" i="4"/>
  <c r="AE91" i="4"/>
  <c r="AO91" i="4"/>
  <c r="R91" i="4"/>
  <c r="E91" i="4"/>
  <c r="I91" i="4"/>
  <c r="S91" i="4"/>
  <c r="F91" i="4"/>
  <c r="J91" i="4"/>
  <c r="AF91" i="7"/>
  <c r="T91" i="4"/>
  <c r="AQ91" i="7"/>
  <c r="B91" i="4"/>
  <c r="C91" i="4"/>
  <c r="H91" i="4"/>
  <c r="D87" i="4"/>
  <c r="CV87" i="4"/>
  <c r="W87" i="7"/>
  <c r="FB87" i="4"/>
  <c r="AH87" i="7"/>
  <c r="AG87" i="7"/>
  <c r="EY87" i="4"/>
  <c r="EZ87" i="4"/>
  <c r="FU87" i="4"/>
  <c r="FV87" i="4"/>
  <c r="FW87" i="4"/>
  <c r="FA87" i="4"/>
  <c r="EP87" i="4"/>
  <c r="EM87" i="4"/>
  <c r="EQ87" i="4"/>
  <c r="EN87" i="4"/>
  <c r="EO87" i="4"/>
  <c r="CZ87" i="4"/>
  <c r="DA87" i="4"/>
  <c r="BY87" i="4"/>
  <c r="BZ87" i="4"/>
  <c r="AC87" i="4"/>
  <c r="AM87" i="4"/>
  <c r="AH87" i="4"/>
  <c r="AN87" i="4"/>
  <c r="AA87" i="4"/>
  <c r="AE87" i="4"/>
  <c r="AO87" i="4"/>
  <c r="R87" i="4"/>
  <c r="E87" i="4"/>
  <c r="I87" i="4"/>
  <c r="S87" i="4"/>
  <c r="F87" i="4"/>
  <c r="J87" i="4"/>
  <c r="AF87" i="7"/>
  <c r="T87" i="4"/>
  <c r="AQ87" i="7"/>
  <c r="B87" i="4"/>
  <c r="C87" i="4"/>
  <c r="H87" i="4"/>
  <c r="D83" i="4"/>
  <c r="CV83" i="4"/>
  <c r="W83" i="7"/>
  <c r="FB83" i="4"/>
  <c r="AG83" i="7"/>
  <c r="AH83" i="7"/>
  <c r="EY83" i="4"/>
  <c r="EZ83" i="4"/>
  <c r="FU83" i="4"/>
  <c r="FV83" i="4"/>
  <c r="FW83" i="4"/>
  <c r="FA83" i="4"/>
  <c r="EP83" i="4"/>
  <c r="EM83" i="4"/>
  <c r="EQ83" i="4"/>
  <c r="EN83" i="4"/>
  <c r="EO83" i="4"/>
  <c r="CZ83" i="4"/>
  <c r="DA83" i="4"/>
  <c r="BY83" i="4"/>
  <c r="BZ83" i="4"/>
  <c r="AC83" i="4"/>
  <c r="AM83" i="4"/>
  <c r="AH83" i="4"/>
  <c r="AN83" i="4"/>
  <c r="AA83" i="4"/>
  <c r="AE83" i="4"/>
  <c r="AO83" i="4"/>
  <c r="R83" i="4"/>
  <c r="E83" i="4"/>
  <c r="I83" i="4"/>
  <c r="S83" i="4"/>
  <c r="F83" i="4"/>
  <c r="J83" i="4"/>
  <c r="AF83" i="7"/>
  <c r="T83" i="4"/>
  <c r="AQ83" i="7"/>
  <c r="B83" i="4"/>
  <c r="C83" i="4"/>
  <c r="H83" i="4"/>
  <c r="D79" i="4"/>
  <c r="CV79" i="4"/>
  <c r="W79" i="7"/>
  <c r="FB79" i="4"/>
  <c r="AH79" i="7"/>
  <c r="AG79" i="7"/>
  <c r="EY79" i="4"/>
  <c r="EZ79" i="4"/>
  <c r="FU79" i="4"/>
  <c r="FV79" i="4"/>
  <c r="FW79" i="4"/>
  <c r="FA79" i="4"/>
  <c r="EP79" i="4"/>
  <c r="EM79" i="4"/>
  <c r="EQ79" i="4"/>
  <c r="EN79" i="4"/>
  <c r="EO79" i="4"/>
  <c r="CZ79" i="4"/>
  <c r="DA79" i="4"/>
  <c r="BY79" i="4"/>
  <c r="BZ79" i="4"/>
  <c r="AC79" i="4"/>
  <c r="AM79" i="4"/>
  <c r="AH79" i="4"/>
  <c r="AN79" i="4"/>
  <c r="AA79" i="4"/>
  <c r="AE79" i="4"/>
  <c r="AO79" i="4"/>
  <c r="R79" i="4"/>
  <c r="E79" i="4"/>
  <c r="I79" i="4"/>
  <c r="S79" i="4"/>
  <c r="F79" i="4"/>
  <c r="J79" i="4"/>
  <c r="AF79" i="7"/>
  <c r="T79" i="4"/>
  <c r="AQ79" i="7"/>
  <c r="B79" i="4"/>
  <c r="C79" i="4"/>
  <c r="H79" i="4"/>
  <c r="D75" i="4"/>
  <c r="CV75" i="4"/>
  <c r="W75" i="7"/>
  <c r="FB75" i="4"/>
  <c r="AH75" i="7"/>
  <c r="AG75" i="7"/>
  <c r="EY75" i="4"/>
  <c r="EZ75" i="4"/>
  <c r="FU75" i="4"/>
  <c r="FV75" i="4"/>
  <c r="FW75" i="4"/>
  <c r="FA75" i="4"/>
  <c r="EP75" i="4"/>
  <c r="EM75" i="4"/>
  <c r="EQ75" i="4"/>
  <c r="EN75" i="4"/>
  <c r="EO75" i="4"/>
  <c r="CZ75" i="4"/>
  <c r="DA75" i="4"/>
  <c r="BY75" i="4"/>
  <c r="BZ75" i="4"/>
  <c r="BD75" i="4"/>
  <c r="AC75" i="4"/>
  <c r="AM75" i="4"/>
  <c r="AH75" i="4"/>
  <c r="AN75" i="4"/>
  <c r="AA75" i="4"/>
  <c r="AE75" i="4"/>
  <c r="AO75" i="4"/>
  <c r="R75" i="4"/>
  <c r="E75" i="4"/>
  <c r="I75" i="4"/>
  <c r="S75" i="4"/>
  <c r="F75" i="4"/>
  <c r="J75" i="4"/>
  <c r="AF75" i="7"/>
  <c r="T75" i="4"/>
  <c r="AQ75" i="7"/>
  <c r="B75" i="4"/>
  <c r="C75" i="4"/>
  <c r="H75" i="4"/>
  <c r="D71" i="4"/>
  <c r="CV71" i="4"/>
  <c r="W71" i="7"/>
  <c r="FB71" i="4"/>
  <c r="AH71" i="7"/>
  <c r="AG71" i="7"/>
  <c r="EY71" i="4"/>
  <c r="EZ71" i="4"/>
  <c r="FU71" i="4"/>
  <c r="FV71" i="4"/>
  <c r="FW71" i="4"/>
  <c r="FA71" i="4"/>
  <c r="EP71" i="4"/>
  <c r="EM71" i="4"/>
  <c r="EQ71" i="4"/>
  <c r="EN71" i="4"/>
  <c r="EO71" i="4"/>
  <c r="CZ71" i="4"/>
  <c r="DA71" i="4"/>
  <c r="BY71" i="4"/>
  <c r="BZ71" i="4"/>
  <c r="BD71" i="4"/>
  <c r="AC71" i="4"/>
  <c r="AM71" i="4"/>
  <c r="AH71" i="4"/>
  <c r="AN71" i="4"/>
  <c r="AA71" i="4"/>
  <c r="AE71" i="4"/>
  <c r="AO71" i="4"/>
  <c r="R71" i="4"/>
  <c r="E71" i="4"/>
  <c r="I71" i="4"/>
  <c r="S71" i="4"/>
  <c r="F71" i="4"/>
  <c r="J71" i="4"/>
  <c r="AF71" i="7"/>
  <c r="T71" i="4"/>
  <c r="AQ71" i="7"/>
  <c r="B71" i="4"/>
  <c r="C71" i="4"/>
  <c r="H71" i="4"/>
  <c r="D67" i="4"/>
  <c r="CV67" i="4"/>
  <c r="W67" i="7"/>
  <c r="FB67" i="4"/>
  <c r="AG67" i="7"/>
  <c r="AH67" i="7"/>
  <c r="EY67" i="4"/>
  <c r="EZ67" i="4"/>
  <c r="FU67" i="4"/>
  <c r="FV67" i="4"/>
  <c r="FW67" i="4"/>
  <c r="FA67" i="4"/>
  <c r="EP67" i="4"/>
  <c r="EM67" i="4"/>
  <c r="EQ67" i="4"/>
  <c r="EN67" i="4"/>
  <c r="EO67" i="4"/>
  <c r="CZ67" i="4"/>
  <c r="DA67" i="4"/>
  <c r="BY67" i="4"/>
  <c r="BZ67" i="4"/>
  <c r="BD67" i="4"/>
  <c r="AC67" i="4"/>
  <c r="AM67" i="4"/>
  <c r="AH67" i="4"/>
  <c r="AN67" i="4"/>
  <c r="AA67" i="4"/>
  <c r="AE67" i="4"/>
  <c r="AO67" i="4"/>
  <c r="R67" i="4"/>
  <c r="E67" i="4"/>
  <c r="I67" i="4"/>
  <c r="S67" i="4"/>
  <c r="F67" i="4"/>
  <c r="J67" i="4"/>
  <c r="AF67" i="7"/>
  <c r="T67" i="4"/>
  <c r="AQ67" i="7"/>
  <c r="B67" i="4"/>
  <c r="C67" i="4"/>
  <c r="H67" i="4"/>
  <c r="D63" i="4"/>
  <c r="CV63" i="4"/>
  <c r="W63" i="7"/>
  <c r="FB63" i="4"/>
  <c r="AG63" i="7"/>
  <c r="AH63" i="7"/>
  <c r="EY63" i="4"/>
  <c r="EZ63" i="4"/>
  <c r="FU63" i="4"/>
  <c r="FV63" i="4"/>
  <c r="FW63" i="4"/>
  <c r="FA63" i="4"/>
  <c r="EP63" i="4"/>
  <c r="EM63" i="4"/>
  <c r="EQ63" i="4"/>
  <c r="EN63" i="4"/>
  <c r="EO63" i="4"/>
  <c r="CZ63" i="4"/>
  <c r="DA63" i="4"/>
  <c r="BY63" i="4"/>
  <c r="BZ63" i="4"/>
  <c r="AS63" i="4"/>
  <c r="AC63" i="4"/>
  <c r="AM63" i="4"/>
  <c r="AH63" i="4"/>
  <c r="AN63" i="4"/>
  <c r="AA63" i="4"/>
  <c r="AE63" i="4"/>
  <c r="AO63" i="4"/>
  <c r="R63" i="4"/>
  <c r="E63" i="4"/>
  <c r="I63" i="4"/>
  <c r="S63" i="4"/>
  <c r="F63" i="4"/>
  <c r="J63" i="4"/>
  <c r="AF63" i="7"/>
  <c r="T63" i="4"/>
  <c r="AQ63" i="7"/>
  <c r="B63" i="4"/>
  <c r="C63" i="4"/>
  <c r="H63" i="4"/>
  <c r="D59" i="4"/>
  <c r="CV59" i="4"/>
  <c r="W59" i="7"/>
  <c r="FB59" i="4"/>
  <c r="AG59" i="7"/>
  <c r="AH59" i="7"/>
  <c r="EY59" i="4"/>
  <c r="EZ59" i="4"/>
  <c r="FU59" i="4"/>
  <c r="FV59" i="4"/>
  <c r="FW59" i="4"/>
  <c r="FA59" i="4"/>
  <c r="EP59" i="4"/>
  <c r="EM59" i="4"/>
  <c r="EQ59" i="4"/>
  <c r="EN59" i="4"/>
  <c r="EO59" i="4"/>
  <c r="CZ59" i="4"/>
  <c r="DA59" i="4"/>
  <c r="BY59" i="4"/>
  <c r="BZ59" i="4"/>
  <c r="AS59" i="4"/>
  <c r="AC59" i="4"/>
  <c r="AM59" i="4"/>
  <c r="AH59" i="4"/>
  <c r="AN59" i="4"/>
  <c r="AA59" i="4"/>
  <c r="AE59" i="4"/>
  <c r="AO59" i="4"/>
  <c r="R59" i="4"/>
  <c r="E59" i="4"/>
  <c r="I59" i="4"/>
  <c r="S59" i="4"/>
  <c r="F59" i="4"/>
  <c r="J59" i="4"/>
  <c r="AF59" i="7"/>
  <c r="T59" i="4"/>
  <c r="AQ59" i="7"/>
  <c r="B59" i="4"/>
  <c r="C59" i="4"/>
  <c r="H59" i="4"/>
  <c r="D55" i="4"/>
  <c r="CV55" i="4"/>
  <c r="W55" i="7"/>
  <c r="FB55" i="4"/>
  <c r="AH55" i="7"/>
  <c r="AG55" i="7"/>
  <c r="EY55" i="4"/>
  <c r="EZ55" i="4"/>
  <c r="FU55" i="4"/>
  <c r="FV55" i="4"/>
  <c r="FW55" i="4"/>
  <c r="FA55" i="4"/>
  <c r="EP55" i="4"/>
  <c r="EM55" i="4"/>
  <c r="EQ55" i="4"/>
  <c r="EN55" i="4"/>
  <c r="EO55" i="4"/>
  <c r="CZ55" i="4"/>
  <c r="DA55" i="4"/>
  <c r="BY55" i="4"/>
  <c r="BZ55" i="4"/>
  <c r="AS55" i="4"/>
  <c r="AC55" i="4"/>
  <c r="AM55" i="4"/>
  <c r="AH55" i="4"/>
  <c r="AN55" i="4"/>
  <c r="AA55" i="4"/>
  <c r="AE55" i="4"/>
  <c r="AO55" i="4"/>
  <c r="R55" i="4"/>
  <c r="E55" i="4"/>
  <c r="I55" i="4"/>
  <c r="S55" i="4"/>
  <c r="F55" i="4"/>
  <c r="J55" i="4"/>
  <c r="AF55" i="7"/>
  <c r="T55" i="4"/>
  <c r="AQ55" i="7"/>
  <c r="B55" i="4"/>
  <c r="C55" i="4"/>
  <c r="H55" i="4"/>
  <c r="D199" i="8"/>
  <c r="D195" i="8"/>
  <c r="D191" i="8"/>
  <c r="D187" i="8"/>
  <c r="D183" i="8"/>
  <c r="D179" i="8"/>
  <c r="D175" i="8"/>
  <c r="D171" i="8"/>
  <c r="D167" i="8"/>
  <c r="D163" i="8"/>
  <c r="D159" i="8"/>
  <c r="D155" i="8"/>
  <c r="D151" i="8"/>
  <c r="D147" i="8"/>
  <c r="D143" i="8"/>
  <c r="D139" i="8"/>
  <c r="D135" i="8"/>
  <c r="D131" i="8"/>
  <c r="D127" i="8"/>
  <c r="D123" i="8"/>
  <c r="D119" i="8"/>
  <c r="D115" i="8"/>
  <c r="D111" i="8"/>
  <c r="D107" i="8"/>
  <c r="D103" i="8"/>
  <c r="D99" i="8"/>
  <c r="D95" i="8"/>
  <c r="D91" i="8"/>
  <c r="D87" i="8"/>
  <c r="D83" i="8"/>
  <c r="D79" i="8"/>
  <c r="D75" i="8"/>
  <c r="D71" i="8"/>
  <c r="D67" i="8"/>
  <c r="D63" i="8"/>
  <c r="D59" i="8"/>
  <c r="D55" i="8"/>
  <c r="D200" i="7"/>
  <c r="D196" i="7"/>
  <c r="D192" i="7"/>
  <c r="D188" i="7"/>
  <c r="D184" i="7"/>
  <c r="D180" i="7"/>
  <c r="D176" i="7"/>
  <c r="D172" i="7"/>
  <c r="D168" i="7"/>
  <c r="D164" i="7"/>
  <c r="D160" i="7"/>
  <c r="D156" i="7"/>
  <c r="D152" i="7"/>
  <c r="D148" i="7"/>
  <c r="D144" i="7"/>
  <c r="D140" i="7"/>
  <c r="D136" i="7"/>
  <c r="D132" i="7"/>
  <c r="D128" i="7"/>
  <c r="D124" i="7"/>
  <c r="D120" i="7"/>
  <c r="D116" i="7"/>
  <c r="D112" i="7"/>
  <c r="D108" i="7"/>
  <c r="D104" i="7"/>
  <c r="D100" i="7"/>
  <c r="D96" i="7"/>
  <c r="D92" i="7"/>
  <c r="D88" i="7"/>
  <c r="D84" i="7"/>
  <c r="D80" i="7"/>
  <c r="D76" i="7"/>
  <c r="D72" i="7"/>
  <c r="D68" i="7"/>
  <c r="D64" i="7"/>
  <c r="D60" i="7"/>
  <c r="D56" i="7"/>
  <c r="D189" i="4"/>
  <c r="CV189" i="4"/>
  <c r="W189" i="7"/>
  <c r="FB189" i="4"/>
  <c r="AH189" i="7"/>
  <c r="AG189" i="7"/>
  <c r="FU189" i="4"/>
  <c r="FV189" i="4"/>
  <c r="FW189" i="4"/>
  <c r="FA189" i="4"/>
  <c r="EY189" i="4"/>
  <c r="EO189" i="4"/>
  <c r="EZ189" i="4"/>
  <c r="EP189" i="4"/>
  <c r="EM189" i="4"/>
  <c r="EQ189" i="4"/>
  <c r="EN189" i="4"/>
  <c r="CZ189" i="4"/>
  <c r="DA189" i="4"/>
  <c r="BY189" i="4"/>
  <c r="BZ189" i="4"/>
  <c r="AH189" i="4"/>
  <c r="AN189" i="4"/>
  <c r="AA189" i="4"/>
  <c r="AE189" i="4"/>
  <c r="AO189" i="4"/>
  <c r="AS189" i="4"/>
  <c r="AC189" i="4"/>
  <c r="AM189" i="4"/>
  <c r="T189" i="4"/>
  <c r="AQ189" i="7"/>
  <c r="B189" i="4"/>
  <c r="C189" i="4"/>
  <c r="H189" i="4"/>
  <c r="AF189" i="7"/>
  <c r="R189" i="4"/>
  <c r="E189" i="4"/>
  <c r="I189" i="4"/>
  <c r="S189" i="4"/>
  <c r="F189" i="4"/>
  <c r="J189" i="4"/>
  <c r="D177" i="4"/>
  <c r="CV177" i="4"/>
  <c r="W177" i="7"/>
  <c r="FB177" i="4"/>
  <c r="AH177" i="7"/>
  <c r="AG177" i="7"/>
  <c r="FU177" i="4"/>
  <c r="FV177" i="4"/>
  <c r="FW177" i="4"/>
  <c r="FA177" i="4"/>
  <c r="EY177" i="4"/>
  <c r="EO177" i="4"/>
  <c r="EZ177" i="4"/>
  <c r="EP177" i="4"/>
  <c r="EM177" i="4"/>
  <c r="EQ177" i="4"/>
  <c r="EN177" i="4"/>
  <c r="CZ177" i="4"/>
  <c r="DA177" i="4"/>
  <c r="BY177" i="4"/>
  <c r="BZ177" i="4"/>
  <c r="AH177" i="4"/>
  <c r="AN177" i="4"/>
  <c r="AA177" i="4"/>
  <c r="AE177" i="4"/>
  <c r="AO177" i="4"/>
  <c r="AC177" i="4"/>
  <c r="AM177" i="4"/>
  <c r="T177" i="4"/>
  <c r="AQ177" i="7"/>
  <c r="B177" i="4"/>
  <c r="C177" i="4"/>
  <c r="H177" i="4"/>
  <c r="AF177" i="7"/>
  <c r="R177" i="4"/>
  <c r="E177" i="4"/>
  <c r="I177" i="4"/>
  <c r="S177" i="4"/>
  <c r="F177" i="4"/>
  <c r="J177" i="4"/>
  <c r="D161" i="4"/>
  <c r="CV161" i="4"/>
  <c r="W161" i="7"/>
  <c r="FB161" i="4"/>
  <c r="AH161" i="7"/>
  <c r="AG161" i="7"/>
  <c r="FU161" i="4"/>
  <c r="FV161" i="4"/>
  <c r="FW161" i="4"/>
  <c r="FA161" i="4"/>
  <c r="EY161" i="4"/>
  <c r="EO161" i="4"/>
  <c r="EP161" i="4"/>
  <c r="EZ161" i="4"/>
  <c r="EM161" i="4"/>
  <c r="EQ161" i="4"/>
  <c r="EN161" i="4"/>
  <c r="CZ161" i="4"/>
  <c r="DA161" i="4"/>
  <c r="BY161" i="4"/>
  <c r="BZ161" i="4"/>
  <c r="AH161" i="4"/>
  <c r="AN161" i="4"/>
  <c r="AA161" i="4"/>
  <c r="AE161" i="4"/>
  <c r="AO161" i="4"/>
  <c r="AC161" i="4"/>
  <c r="AM161" i="4"/>
  <c r="T161" i="4"/>
  <c r="AQ161" i="7"/>
  <c r="B161" i="4"/>
  <c r="C161" i="4"/>
  <c r="H161" i="4"/>
  <c r="AF161" i="7"/>
  <c r="R161" i="4"/>
  <c r="E161" i="4"/>
  <c r="I161" i="4"/>
  <c r="S161" i="4"/>
  <c r="F161" i="4"/>
  <c r="J161" i="4"/>
  <c r="D145" i="4"/>
  <c r="CV145" i="4"/>
  <c r="W145" i="7"/>
  <c r="FB145" i="4"/>
  <c r="AH145" i="7"/>
  <c r="AG145" i="7"/>
  <c r="FU145" i="4"/>
  <c r="FV145" i="4"/>
  <c r="FW145" i="4"/>
  <c r="FA145" i="4"/>
  <c r="EY145" i="4"/>
  <c r="EO145" i="4"/>
  <c r="EP145" i="4"/>
  <c r="EM145" i="4"/>
  <c r="EQ145" i="4"/>
  <c r="EZ145" i="4"/>
  <c r="EN145" i="4"/>
  <c r="CZ145" i="4"/>
  <c r="DA145" i="4"/>
  <c r="BY145" i="4"/>
  <c r="BZ145" i="4"/>
  <c r="AH145" i="4"/>
  <c r="AN145" i="4"/>
  <c r="AA145" i="4"/>
  <c r="AE145" i="4"/>
  <c r="AO145" i="4"/>
  <c r="AC145" i="4"/>
  <c r="AM145" i="4"/>
  <c r="T145" i="4"/>
  <c r="AQ145" i="7"/>
  <c r="B145" i="4"/>
  <c r="C145" i="4"/>
  <c r="H145" i="4"/>
  <c r="AF145" i="7"/>
  <c r="R145" i="4"/>
  <c r="E145" i="4"/>
  <c r="I145" i="4"/>
  <c r="S145" i="4"/>
  <c r="F145" i="4"/>
  <c r="J145" i="4"/>
  <c r="D129" i="4"/>
  <c r="CV129" i="4"/>
  <c r="W129" i="7"/>
  <c r="FB129" i="4"/>
  <c r="AG129" i="7"/>
  <c r="AH129" i="7"/>
  <c r="FU129" i="4"/>
  <c r="FV129" i="4"/>
  <c r="FW129" i="4"/>
  <c r="FA129" i="4"/>
  <c r="EY129" i="4"/>
  <c r="EZ129" i="4"/>
  <c r="EO129" i="4"/>
  <c r="EP129" i="4"/>
  <c r="EM129" i="4"/>
  <c r="EQ129" i="4"/>
  <c r="EN129" i="4"/>
  <c r="CZ129" i="4"/>
  <c r="DA129" i="4"/>
  <c r="BY129" i="4"/>
  <c r="BZ129" i="4"/>
  <c r="AA129" i="4"/>
  <c r="AE129" i="4"/>
  <c r="AO129" i="4"/>
  <c r="AC129" i="4"/>
  <c r="AM129" i="4"/>
  <c r="AH129" i="4"/>
  <c r="AN129" i="4"/>
  <c r="T129" i="4"/>
  <c r="AQ129" i="7"/>
  <c r="B129" i="4"/>
  <c r="C129" i="4"/>
  <c r="H129" i="4"/>
  <c r="AF129" i="7"/>
  <c r="R129" i="4"/>
  <c r="E129" i="4"/>
  <c r="I129" i="4"/>
  <c r="S129" i="4"/>
  <c r="F129" i="4"/>
  <c r="J129" i="4"/>
  <c r="D109" i="4"/>
  <c r="CV109" i="4"/>
  <c r="W109" i="7"/>
  <c r="FB109" i="4"/>
  <c r="AH109" i="7"/>
  <c r="AG109" i="7"/>
  <c r="FU109" i="4"/>
  <c r="FV109" i="4"/>
  <c r="FW109" i="4"/>
  <c r="FA109" i="4"/>
  <c r="EY109" i="4"/>
  <c r="EZ109" i="4"/>
  <c r="EP109" i="4"/>
  <c r="EM109" i="4"/>
  <c r="EQ109" i="4"/>
  <c r="EN109" i="4"/>
  <c r="EO109" i="4"/>
  <c r="CZ109" i="4"/>
  <c r="DA109" i="4"/>
  <c r="BY109" i="4"/>
  <c r="BZ109" i="4"/>
  <c r="AA109" i="4"/>
  <c r="AC109" i="4"/>
  <c r="AE109" i="4"/>
  <c r="AO109" i="4"/>
  <c r="AM109" i="4"/>
  <c r="AH109" i="4"/>
  <c r="AN109" i="4"/>
  <c r="T109" i="4"/>
  <c r="AQ109" i="7"/>
  <c r="B109" i="4"/>
  <c r="C109" i="4"/>
  <c r="H109" i="4"/>
  <c r="AF109" i="7"/>
  <c r="R109" i="4"/>
  <c r="E109" i="4"/>
  <c r="I109" i="4"/>
  <c r="S109" i="4"/>
  <c r="F109" i="4"/>
  <c r="J109" i="4"/>
  <c r="D85" i="4"/>
  <c r="CV85" i="4"/>
  <c r="W85" i="7"/>
  <c r="FB85" i="4"/>
  <c r="AH85" i="7"/>
  <c r="AG85" i="7"/>
  <c r="FU85" i="4"/>
  <c r="FV85" i="4"/>
  <c r="FW85" i="4"/>
  <c r="FA85" i="4"/>
  <c r="EY85" i="4"/>
  <c r="EP85" i="4"/>
  <c r="EM85" i="4"/>
  <c r="EQ85" i="4"/>
  <c r="EZ85" i="4"/>
  <c r="EN85" i="4"/>
  <c r="EO85" i="4"/>
  <c r="CZ85" i="4"/>
  <c r="DA85" i="4"/>
  <c r="BY85" i="4"/>
  <c r="BZ85" i="4"/>
  <c r="AH85" i="4"/>
  <c r="AN85" i="4"/>
  <c r="AA85" i="4"/>
  <c r="AE85" i="4"/>
  <c r="AO85" i="4"/>
  <c r="AC85" i="4"/>
  <c r="AM85" i="4"/>
  <c r="T85" i="4"/>
  <c r="AQ85" i="7"/>
  <c r="B85" i="4"/>
  <c r="C85" i="4"/>
  <c r="H85" i="4"/>
  <c r="AF85" i="7"/>
  <c r="R85" i="4"/>
  <c r="E85" i="4"/>
  <c r="I85" i="4"/>
  <c r="S85" i="4"/>
  <c r="F85" i="4"/>
  <c r="J85" i="4"/>
  <c r="D198" i="4"/>
  <c r="CV198" i="4"/>
  <c r="W198" i="7"/>
  <c r="FB198" i="4"/>
  <c r="AG198" i="7"/>
  <c r="AH198" i="7"/>
  <c r="FU198" i="4"/>
  <c r="FV198" i="4"/>
  <c r="FW198" i="4"/>
  <c r="EY198" i="4"/>
  <c r="EZ198" i="4"/>
  <c r="FA198" i="4"/>
  <c r="EM198" i="4"/>
  <c r="EQ198" i="4"/>
  <c r="EN198" i="4"/>
  <c r="EO198" i="4"/>
  <c r="EP198" i="4"/>
  <c r="CZ198" i="4"/>
  <c r="DA198" i="4"/>
  <c r="BY198" i="4"/>
  <c r="BZ198" i="4"/>
  <c r="AA198" i="4"/>
  <c r="AE198" i="4"/>
  <c r="AO198" i="4"/>
  <c r="AC198" i="4"/>
  <c r="AM198" i="4"/>
  <c r="AH198" i="4"/>
  <c r="AN198" i="4"/>
  <c r="B198" i="4"/>
  <c r="C198" i="4"/>
  <c r="H198" i="4"/>
  <c r="R198" i="4"/>
  <c r="E198" i="4"/>
  <c r="I198" i="4"/>
  <c r="AQ198" i="7"/>
  <c r="S198" i="4"/>
  <c r="F198" i="4"/>
  <c r="J198" i="4"/>
  <c r="T198" i="4"/>
  <c r="AF198" i="7"/>
  <c r="D194" i="4"/>
  <c r="CV194" i="4"/>
  <c r="W194" i="7"/>
  <c r="FB194" i="4"/>
  <c r="AG194" i="7"/>
  <c r="AH194" i="7"/>
  <c r="FU194" i="4"/>
  <c r="FV194" i="4"/>
  <c r="FW194" i="4"/>
  <c r="EY194" i="4"/>
  <c r="EZ194" i="4"/>
  <c r="EM194" i="4"/>
  <c r="EQ194" i="4"/>
  <c r="FA194" i="4"/>
  <c r="EN194" i="4"/>
  <c r="EO194" i="4"/>
  <c r="EP194" i="4"/>
  <c r="CZ194" i="4"/>
  <c r="DA194" i="4"/>
  <c r="BY194" i="4"/>
  <c r="BZ194" i="4"/>
  <c r="AA194" i="4"/>
  <c r="AE194" i="4"/>
  <c r="AO194" i="4"/>
  <c r="AC194" i="4"/>
  <c r="AM194" i="4"/>
  <c r="AH194" i="4"/>
  <c r="AN194" i="4"/>
  <c r="B194" i="4"/>
  <c r="C194" i="4"/>
  <c r="H194" i="4"/>
  <c r="R194" i="4"/>
  <c r="E194" i="4"/>
  <c r="I194" i="4"/>
  <c r="AQ194" i="7"/>
  <c r="S194" i="4"/>
  <c r="F194" i="4"/>
  <c r="J194" i="4"/>
  <c r="T194" i="4"/>
  <c r="AF194" i="7"/>
  <c r="D190" i="4"/>
  <c r="CV190" i="4"/>
  <c r="W190" i="7"/>
  <c r="FB190" i="4"/>
  <c r="AG190" i="7"/>
  <c r="AH190" i="7"/>
  <c r="FU190" i="4"/>
  <c r="FV190" i="4"/>
  <c r="FW190" i="4"/>
  <c r="EY190" i="4"/>
  <c r="EZ190" i="4"/>
  <c r="EM190" i="4"/>
  <c r="EQ190" i="4"/>
  <c r="EN190" i="4"/>
  <c r="FA190" i="4"/>
  <c r="EO190" i="4"/>
  <c r="EP190" i="4"/>
  <c r="CZ190" i="4"/>
  <c r="DA190" i="4"/>
  <c r="BY190" i="4"/>
  <c r="BZ190" i="4"/>
  <c r="AA190" i="4"/>
  <c r="AE190" i="4"/>
  <c r="AO190" i="4"/>
  <c r="AC190" i="4"/>
  <c r="AM190" i="4"/>
  <c r="AH190" i="4"/>
  <c r="AN190" i="4"/>
  <c r="B190" i="4"/>
  <c r="C190" i="4"/>
  <c r="H190" i="4"/>
  <c r="R190" i="4"/>
  <c r="E190" i="4"/>
  <c r="I190" i="4"/>
  <c r="AQ190" i="7"/>
  <c r="S190" i="4"/>
  <c r="F190" i="4"/>
  <c r="J190" i="4"/>
  <c r="T190" i="4"/>
  <c r="AF190" i="7"/>
  <c r="D186" i="4"/>
  <c r="CV186" i="4"/>
  <c r="W186" i="7"/>
  <c r="FB186" i="4"/>
  <c r="AG186" i="7"/>
  <c r="AH186" i="7"/>
  <c r="FU186" i="4"/>
  <c r="FV186" i="4"/>
  <c r="FW186" i="4"/>
  <c r="EY186" i="4"/>
  <c r="EZ186" i="4"/>
  <c r="EM186" i="4"/>
  <c r="EQ186" i="4"/>
  <c r="EN186" i="4"/>
  <c r="EO186" i="4"/>
  <c r="EP186" i="4"/>
  <c r="FA186" i="4"/>
  <c r="CZ186" i="4"/>
  <c r="DA186" i="4"/>
  <c r="BY186" i="4"/>
  <c r="BZ186" i="4"/>
  <c r="AA186" i="4"/>
  <c r="AE186" i="4"/>
  <c r="AO186" i="4"/>
  <c r="AC186" i="4"/>
  <c r="AM186" i="4"/>
  <c r="AH186" i="4"/>
  <c r="AN186" i="4"/>
  <c r="B186" i="4"/>
  <c r="C186" i="4"/>
  <c r="H186" i="4"/>
  <c r="R186" i="4"/>
  <c r="E186" i="4"/>
  <c r="I186" i="4"/>
  <c r="AQ186" i="7"/>
  <c r="S186" i="4"/>
  <c r="F186" i="4"/>
  <c r="J186" i="4"/>
  <c r="T186" i="4"/>
  <c r="AF186" i="7"/>
  <c r="D182" i="4"/>
  <c r="CV182" i="4"/>
  <c r="W182" i="7"/>
  <c r="FB182" i="4"/>
  <c r="AG182" i="7"/>
  <c r="AH182" i="7"/>
  <c r="FU182" i="4"/>
  <c r="FV182" i="4"/>
  <c r="FW182" i="4"/>
  <c r="EY182" i="4"/>
  <c r="EZ182" i="4"/>
  <c r="FA182" i="4"/>
  <c r="EM182" i="4"/>
  <c r="EQ182" i="4"/>
  <c r="EN182" i="4"/>
  <c r="EO182" i="4"/>
  <c r="EP182" i="4"/>
  <c r="CZ182" i="4"/>
  <c r="DA182" i="4"/>
  <c r="BY182" i="4"/>
  <c r="BZ182" i="4"/>
  <c r="AA182" i="4"/>
  <c r="AE182" i="4"/>
  <c r="AO182" i="4"/>
  <c r="AS182" i="4"/>
  <c r="AC182" i="4"/>
  <c r="AM182" i="4"/>
  <c r="AH182" i="4"/>
  <c r="AN182" i="4"/>
  <c r="B182" i="4"/>
  <c r="C182" i="4"/>
  <c r="H182" i="4"/>
  <c r="R182" i="4"/>
  <c r="E182" i="4"/>
  <c r="I182" i="4"/>
  <c r="AQ182" i="7"/>
  <c r="S182" i="4"/>
  <c r="F182" i="4"/>
  <c r="J182" i="4"/>
  <c r="T182" i="4"/>
  <c r="AF182" i="7"/>
  <c r="D178" i="4"/>
  <c r="CV178" i="4"/>
  <c r="W178" i="7"/>
  <c r="FB178" i="4"/>
  <c r="AG178" i="7"/>
  <c r="AH178" i="7"/>
  <c r="FU178" i="4"/>
  <c r="FV178" i="4"/>
  <c r="FW178" i="4"/>
  <c r="EZ178" i="4"/>
  <c r="EY178" i="4"/>
  <c r="FA178" i="4"/>
  <c r="EM178" i="4"/>
  <c r="EQ178" i="4"/>
  <c r="EN178" i="4"/>
  <c r="EO178" i="4"/>
  <c r="EP178" i="4"/>
  <c r="CZ178" i="4"/>
  <c r="DA178" i="4"/>
  <c r="BY178" i="4"/>
  <c r="BZ178" i="4"/>
  <c r="AA178" i="4"/>
  <c r="AE178" i="4"/>
  <c r="AO178" i="4"/>
  <c r="AC178" i="4"/>
  <c r="AM178" i="4"/>
  <c r="AH178" i="4"/>
  <c r="AN178" i="4"/>
  <c r="B178" i="4"/>
  <c r="C178" i="4"/>
  <c r="H178" i="4"/>
  <c r="R178" i="4"/>
  <c r="E178" i="4"/>
  <c r="I178" i="4"/>
  <c r="AQ178" i="7"/>
  <c r="S178" i="4"/>
  <c r="F178" i="4"/>
  <c r="J178" i="4"/>
  <c r="T178" i="4"/>
  <c r="AF178" i="7"/>
  <c r="D174" i="4"/>
  <c r="CV174" i="4"/>
  <c r="W174" i="7"/>
  <c r="FB174" i="4"/>
  <c r="AG174" i="7"/>
  <c r="AH174" i="7"/>
  <c r="FU174" i="4"/>
  <c r="FV174" i="4"/>
  <c r="FW174" i="4"/>
  <c r="EY174" i="4"/>
  <c r="EZ174" i="4"/>
  <c r="FA174" i="4"/>
  <c r="EM174" i="4"/>
  <c r="EQ174" i="4"/>
  <c r="EN174" i="4"/>
  <c r="EO174" i="4"/>
  <c r="EP174" i="4"/>
  <c r="CZ174" i="4"/>
  <c r="DA174" i="4"/>
  <c r="BY174" i="4"/>
  <c r="BZ174" i="4"/>
  <c r="AA174" i="4"/>
  <c r="AE174" i="4"/>
  <c r="AO174" i="4"/>
  <c r="BD174" i="4"/>
  <c r="AC174" i="4"/>
  <c r="AM174" i="4"/>
  <c r="AH174" i="4"/>
  <c r="AN174" i="4"/>
  <c r="B174" i="4"/>
  <c r="C174" i="4"/>
  <c r="H174" i="4"/>
  <c r="R174" i="4"/>
  <c r="E174" i="4"/>
  <c r="I174" i="4"/>
  <c r="AQ174" i="7"/>
  <c r="S174" i="4"/>
  <c r="F174" i="4"/>
  <c r="J174" i="4"/>
  <c r="T174" i="4"/>
  <c r="AF174" i="7"/>
  <c r="D170" i="4"/>
  <c r="CV170" i="4"/>
  <c r="W170" i="7"/>
  <c r="FB170" i="4"/>
  <c r="AG170" i="7"/>
  <c r="AH170" i="7"/>
  <c r="FU170" i="4"/>
  <c r="FV170" i="4"/>
  <c r="FW170" i="4"/>
  <c r="EY170" i="4"/>
  <c r="EZ170" i="4"/>
  <c r="FA170" i="4"/>
  <c r="EM170" i="4"/>
  <c r="EQ170" i="4"/>
  <c r="EN170" i="4"/>
  <c r="EO170" i="4"/>
  <c r="EP170" i="4"/>
  <c r="CZ170" i="4"/>
  <c r="DA170" i="4"/>
  <c r="BY170" i="4"/>
  <c r="BZ170" i="4"/>
  <c r="AA170" i="4"/>
  <c r="AE170" i="4"/>
  <c r="AO170" i="4"/>
  <c r="AC170" i="4"/>
  <c r="AM170" i="4"/>
  <c r="AH170" i="4"/>
  <c r="AN170" i="4"/>
  <c r="B170" i="4"/>
  <c r="C170" i="4"/>
  <c r="H170" i="4"/>
  <c r="R170" i="4"/>
  <c r="E170" i="4"/>
  <c r="I170" i="4"/>
  <c r="AQ170" i="7"/>
  <c r="S170" i="4"/>
  <c r="F170" i="4"/>
  <c r="J170" i="4"/>
  <c r="T170" i="4"/>
  <c r="AF170" i="7"/>
  <c r="D166" i="4"/>
  <c r="CV166" i="4"/>
  <c r="W166" i="7"/>
  <c r="FB166" i="4"/>
  <c r="AG166" i="7"/>
  <c r="AH166" i="7"/>
  <c r="FU166" i="4"/>
  <c r="FV166" i="4"/>
  <c r="FW166" i="4"/>
  <c r="EY166" i="4"/>
  <c r="EZ166" i="4"/>
  <c r="EM166" i="4"/>
  <c r="EQ166" i="4"/>
  <c r="EN166" i="4"/>
  <c r="EO166" i="4"/>
  <c r="EP166" i="4"/>
  <c r="FA166" i="4"/>
  <c r="CZ166" i="4"/>
  <c r="DA166" i="4"/>
  <c r="BY166" i="4"/>
  <c r="BZ166" i="4"/>
  <c r="AA166" i="4"/>
  <c r="AE166" i="4"/>
  <c r="AO166" i="4"/>
  <c r="BD166" i="4"/>
  <c r="AC166" i="4"/>
  <c r="AM166" i="4"/>
  <c r="AH166" i="4"/>
  <c r="AN166" i="4"/>
  <c r="B166" i="4"/>
  <c r="C166" i="4"/>
  <c r="H166" i="4"/>
  <c r="R166" i="4"/>
  <c r="E166" i="4"/>
  <c r="I166" i="4"/>
  <c r="AQ166" i="7"/>
  <c r="S166" i="4"/>
  <c r="F166" i="4"/>
  <c r="J166" i="4"/>
  <c r="T166" i="4"/>
  <c r="AF166" i="7"/>
  <c r="D162" i="4"/>
  <c r="CV162" i="4"/>
  <c r="W162" i="7"/>
  <c r="FB162" i="4"/>
  <c r="AG162" i="7"/>
  <c r="AH162" i="7"/>
  <c r="FU162" i="4"/>
  <c r="FV162" i="4"/>
  <c r="FW162" i="4"/>
  <c r="EY162" i="4"/>
  <c r="EZ162" i="4"/>
  <c r="FA162" i="4"/>
  <c r="EM162" i="4"/>
  <c r="EQ162" i="4"/>
  <c r="EN162" i="4"/>
  <c r="EO162" i="4"/>
  <c r="EP162" i="4"/>
  <c r="CZ162" i="4"/>
  <c r="DA162" i="4"/>
  <c r="BY162" i="4"/>
  <c r="BZ162" i="4"/>
  <c r="AA162" i="4"/>
  <c r="AE162" i="4"/>
  <c r="AO162" i="4"/>
  <c r="AC162" i="4"/>
  <c r="AM162" i="4"/>
  <c r="AH162" i="4"/>
  <c r="AN162" i="4"/>
  <c r="B162" i="4"/>
  <c r="C162" i="4"/>
  <c r="H162" i="4"/>
  <c r="R162" i="4"/>
  <c r="E162" i="4"/>
  <c r="I162" i="4"/>
  <c r="AQ162" i="7"/>
  <c r="S162" i="4"/>
  <c r="F162" i="4"/>
  <c r="J162" i="4"/>
  <c r="T162" i="4"/>
  <c r="AF162" i="7"/>
  <c r="D158" i="4"/>
  <c r="CV158" i="4"/>
  <c r="W158" i="7"/>
  <c r="FB158" i="4"/>
  <c r="AG158" i="7"/>
  <c r="AH158" i="7"/>
  <c r="FU158" i="4"/>
  <c r="FV158" i="4"/>
  <c r="FW158" i="4"/>
  <c r="EY158" i="4"/>
  <c r="EZ158" i="4"/>
  <c r="FA158" i="4"/>
  <c r="EM158" i="4"/>
  <c r="EQ158" i="4"/>
  <c r="EN158" i="4"/>
  <c r="EO158" i="4"/>
  <c r="EP158" i="4"/>
  <c r="CZ158" i="4"/>
  <c r="DA158" i="4"/>
  <c r="BY158" i="4"/>
  <c r="BZ158" i="4"/>
  <c r="AA158" i="4"/>
  <c r="AE158" i="4"/>
  <c r="AO158" i="4"/>
  <c r="AC158" i="4"/>
  <c r="AM158" i="4"/>
  <c r="AH158" i="4"/>
  <c r="AN158" i="4"/>
  <c r="B158" i="4"/>
  <c r="C158" i="4"/>
  <c r="H158" i="4"/>
  <c r="R158" i="4"/>
  <c r="E158" i="4"/>
  <c r="I158" i="4"/>
  <c r="AQ158" i="7"/>
  <c r="S158" i="4"/>
  <c r="F158" i="4"/>
  <c r="J158" i="4"/>
  <c r="T158" i="4"/>
  <c r="AF158" i="7"/>
  <c r="D154" i="4"/>
  <c r="CV154" i="4"/>
  <c r="W154" i="7"/>
  <c r="FB154" i="4"/>
  <c r="AG154" i="7"/>
  <c r="AH154" i="7"/>
  <c r="FU154" i="4"/>
  <c r="FV154" i="4"/>
  <c r="FW154" i="4"/>
  <c r="EY154" i="4"/>
  <c r="EZ154" i="4"/>
  <c r="FA154" i="4"/>
  <c r="EM154" i="4"/>
  <c r="EQ154" i="4"/>
  <c r="EN154" i="4"/>
  <c r="EO154" i="4"/>
  <c r="EP154" i="4"/>
  <c r="CZ154" i="4"/>
  <c r="DA154" i="4"/>
  <c r="BY154" i="4"/>
  <c r="BZ154" i="4"/>
  <c r="AA154" i="4"/>
  <c r="AE154" i="4"/>
  <c r="AO154" i="4"/>
  <c r="BD154" i="4"/>
  <c r="AC154" i="4"/>
  <c r="AM154" i="4"/>
  <c r="AH154" i="4"/>
  <c r="AN154" i="4"/>
  <c r="B154" i="4"/>
  <c r="C154" i="4"/>
  <c r="H154" i="4"/>
  <c r="R154" i="4"/>
  <c r="E154" i="4"/>
  <c r="I154" i="4"/>
  <c r="AQ154" i="7"/>
  <c r="S154" i="4"/>
  <c r="F154" i="4"/>
  <c r="J154" i="4"/>
  <c r="T154" i="4"/>
  <c r="AF154" i="7"/>
  <c r="D150" i="4"/>
  <c r="CV150" i="4"/>
  <c r="W150" i="7"/>
  <c r="FB150" i="4"/>
  <c r="AG150" i="7"/>
  <c r="AH150" i="7"/>
  <c r="FU150" i="4"/>
  <c r="FV150" i="4"/>
  <c r="FW150" i="4"/>
  <c r="EY150" i="4"/>
  <c r="EZ150" i="4"/>
  <c r="FA150" i="4"/>
  <c r="EM150" i="4"/>
  <c r="EQ150" i="4"/>
  <c r="EN150" i="4"/>
  <c r="EO150" i="4"/>
  <c r="EP150" i="4"/>
  <c r="CZ150" i="4"/>
  <c r="DA150" i="4"/>
  <c r="BY150" i="4"/>
  <c r="BZ150" i="4"/>
  <c r="AA150" i="4"/>
  <c r="AE150" i="4"/>
  <c r="AO150" i="4"/>
  <c r="AC150" i="4"/>
  <c r="AM150" i="4"/>
  <c r="AH150" i="4"/>
  <c r="AN150" i="4"/>
  <c r="B150" i="4"/>
  <c r="C150" i="4"/>
  <c r="H150" i="4"/>
  <c r="R150" i="4"/>
  <c r="E150" i="4"/>
  <c r="I150" i="4"/>
  <c r="AQ150" i="7"/>
  <c r="S150" i="4"/>
  <c r="F150" i="4"/>
  <c r="J150" i="4"/>
  <c r="T150" i="4"/>
  <c r="AF150" i="7"/>
  <c r="D146" i="4"/>
  <c r="CV146" i="4"/>
  <c r="W146" i="7"/>
  <c r="FB146" i="4"/>
  <c r="AG146" i="7"/>
  <c r="AH146" i="7"/>
  <c r="FU146" i="4"/>
  <c r="FV146" i="4"/>
  <c r="FW146" i="4"/>
  <c r="EY146" i="4"/>
  <c r="EZ146" i="4"/>
  <c r="FA146" i="4"/>
  <c r="EM146" i="4"/>
  <c r="EQ146" i="4"/>
  <c r="EN146" i="4"/>
  <c r="EO146" i="4"/>
  <c r="EP146" i="4"/>
  <c r="CZ146" i="4"/>
  <c r="DA146" i="4"/>
  <c r="BY146" i="4"/>
  <c r="BZ146" i="4"/>
  <c r="AA146" i="4"/>
  <c r="AE146" i="4"/>
  <c r="AO146" i="4"/>
  <c r="AS146" i="4"/>
  <c r="AC146" i="4"/>
  <c r="AM146" i="4"/>
  <c r="AH146" i="4"/>
  <c r="AN146" i="4"/>
  <c r="B146" i="4"/>
  <c r="C146" i="4"/>
  <c r="H146" i="4"/>
  <c r="R146" i="4"/>
  <c r="E146" i="4"/>
  <c r="I146" i="4"/>
  <c r="AQ146" i="7"/>
  <c r="S146" i="4"/>
  <c r="F146" i="4"/>
  <c r="J146" i="4"/>
  <c r="T146" i="4"/>
  <c r="AF146" i="7"/>
  <c r="D142" i="4"/>
  <c r="CV142" i="4"/>
  <c r="W142" i="7"/>
  <c r="FB142" i="4"/>
  <c r="AG142" i="7"/>
  <c r="AH142" i="7"/>
  <c r="FU142" i="4"/>
  <c r="FV142" i="4"/>
  <c r="FW142" i="4"/>
  <c r="EY142" i="4"/>
  <c r="EZ142" i="4"/>
  <c r="FA142" i="4"/>
  <c r="EM142" i="4"/>
  <c r="EQ142" i="4"/>
  <c r="EN142" i="4"/>
  <c r="EO142" i="4"/>
  <c r="EP142" i="4"/>
  <c r="DA142" i="4"/>
  <c r="CZ142" i="4"/>
  <c r="BY142" i="4"/>
  <c r="BZ142" i="4"/>
  <c r="AA142" i="4"/>
  <c r="AE142" i="4"/>
  <c r="AO142" i="4"/>
  <c r="AC142" i="4"/>
  <c r="AM142" i="4"/>
  <c r="AH142" i="4"/>
  <c r="AN142" i="4"/>
  <c r="B142" i="4"/>
  <c r="C142" i="4"/>
  <c r="H142" i="4"/>
  <c r="R142" i="4"/>
  <c r="E142" i="4"/>
  <c r="I142" i="4"/>
  <c r="AQ142" i="7"/>
  <c r="S142" i="4"/>
  <c r="F142" i="4"/>
  <c r="J142" i="4"/>
  <c r="T142" i="4"/>
  <c r="AF142" i="7"/>
  <c r="D138" i="4"/>
  <c r="CV138" i="4"/>
  <c r="W138" i="7"/>
  <c r="FB138" i="4"/>
  <c r="AG138" i="7"/>
  <c r="AH138" i="7"/>
  <c r="FU138" i="4"/>
  <c r="FV138" i="4"/>
  <c r="FW138" i="4"/>
  <c r="EY138" i="4"/>
  <c r="EZ138" i="4"/>
  <c r="FA138" i="4"/>
  <c r="EM138" i="4"/>
  <c r="EQ138" i="4"/>
  <c r="EN138" i="4"/>
  <c r="EO138" i="4"/>
  <c r="EP138" i="4"/>
  <c r="DA138" i="4"/>
  <c r="CZ138" i="4"/>
  <c r="BY138" i="4"/>
  <c r="BZ138" i="4"/>
  <c r="AA138" i="4"/>
  <c r="AE138" i="4"/>
  <c r="AO138" i="4"/>
  <c r="AC138" i="4"/>
  <c r="AM138" i="4"/>
  <c r="AH138" i="4"/>
  <c r="AN138" i="4"/>
  <c r="B138" i="4"/>
  <c r="C138" i="4"/>
  <c r="H138" i="4"/>
  <c r="R138" i="4"/>
  <c r="E138" i="4"/>
  <c r="I138" i="4"/>
  <c r="AQ138" i="7"/>
  <c r="S138" i="4"/>
  <c r="F138" i="4"/>
  <c r="J138" i="4"/>
  <c r="T138" i="4"/>
  <c r="AF138" i="7"/>
  <c r="D134" i="4"/>
  <c r="CV134" i="4"/>
  <c r="W134" i="7"/>
  <c r="FB134" i="4"/>
  <c r="AG134" i="7"/>
  <c r="AH134" i="7"/>
  <c r="FU134" i="4"/>
  <c r="FV134" i="4"/>
  <c r="FW134" i="4"/>
  <c r="EY134" i="4"/>
  <c r="EZ134" i="4"/>
  <c r="EM134" i="4"/>
  <c r="EQ134" i="4"/>
  <c r="FA134" i="4"/>
  <c r="EN134" i="4"/>
  <c r="EO134" i="4"/>
  <c r="EP134" i="4"/>
  <c r="DA134" i="4"/>
  <c r="CZ134" i="4"/>
  <c r="BY134" i="4"/>
  <c r="BZ134" i="4"/>
  <c r="AA134" i="4"/>
  <c r="AE134" i="4"/>
  <c r="AO134" i="4"/>
  <c r="AC134" i="4"/>
  <c r="AM134" i="4"/>
  <c r="AH134" i="4"/>
  <c r="AN134" i="4"/>
  <c r="B134" i="4"/>
  <c r="C134" i="4"/>
  <c r="H134" i="4"/>
  <c r="R134" i="4"/>
  <c r="E134" i="4"/>
  <c r="I134" i="4"/>
  <c r="AQ134" i="7"/>
  <c r="S134" i="4"/>
  <c r="F134" i="4"/>
  <c r="J134" i="4"/>
  <c r="T134" i="4"/>
  <c r="AF134" i="7"/>
  <c r="D130" i="4"/>
  <c r="CV130" i="4"/>
  <c r="W130" i="7"/>
  <c r="FB130" i="4"/>
  <c r="AG130" i="7"/>
  <c r="AH130" i="7"/>
  <c r="FU130" i="4"/>
  <c r="FV130" i="4"/>
  <c r="FW130" i="4"/>
  <c r="EY130" i="4"/>
  <c r="EZ130" i="4"/>
  <c r="FA130" i="4"/>
  <c r="EM130" i="4"/>
  <c r="EQ130" i="4"/>
  <c r="EN130" i="4"/>
  <c r="EO130" i="4"/>
  <c r="CZ130" i="4"/>
  <c r="EP130" i="4"/>
  <c r="DA130" i="4"/>
  <c r="BY130" i="4"/>
  <c r="BZ130" i="4"/>
  <c r="AC130" i="4"/>
  <c r="AM130" i="4"/>
  <c r="AH130" i="4"/>
  <c r="AN130" i="4"/>
  <c r="AA130" i="4"/>
  <c r="AE130" i="4"/>
  <c r="AO130" i="4"/>
  <c r="B130" i="4"/>
  <c r="C130" i="4"/>
  <c r="H130" i="4"/>
  <c r="R130" i="4"/>
  <c r="E130" i="4"/>
  <c r="I130" i="4"/>
  <c r="AQ130" i="7"/>
  <c r="S130" i="4"/>
  <c r="F130" i="4"/>
  <c r="J130" i="4"/>
  <c r="T130" i="4"/>
  <c r="AF130" i="7"/>
  <c r="D126" i="4"/>
  <c r="CV126" i="4"/>
  <c r="W126" i="7"/>
  <c r="FB126" i="4"/>
  <c r="AG126" i="7"/>
  <c r="AH126" i="7"/>
  <c r="FU126" i="4"/>
  <c r="FV126" i="4"/>
  <c r="FW126" i="4"/>
  <c r="EY126" i="4"/>
  <c r="EZ126" i="4"/>
  <c r="FA126" i="4"/>
  <c r="EM126" i="4"/>
  <c r="EQ126" i="4"/>
  <c r="EN126" i="4"/>
  <c r="EO126" i="4"/>
  <c r="EP126" i="4"/>
  <c r="CZ126" i="4"/>
  <c r="BZ126" i="4"/>
  <c r="DA126" i="4"/>
  <c r="BY126" i="4"/>
  <c r="AS126" i="4"/>
  <c r="AC126" i="4"/>
  <c r="AM126" i="4"/>
  <c r="AH126" i="4"/>
  <c r="AN126" i="4"/>
  <c r="AA126" i="4"/>
  <c r="AE126" i="4"/>
  <c r="AO126" i="4"/>
  <c r="B126" i="4"/>
  <c r="C126" i="4"/>
  <c r="H126" i="4"/>
  <c r="R126" i="4"/>
  <c r="E126" i="4"/>
  <c r="I126" i="4"/>
  <c r="AQ126" i="7"/>
  <c r="S126" i="4"/>
  <c r="F126" i="4"/>
  <c r="J126" i="4"/>
  <c r="T126" i="4"/>
  <c r="AF126" i="7"/>
  <c r="D122" i="4"/>
  <c r="CV122" i="4"/>
  <c r="W122" i="7"/>
  <c r="FB122" i="4"/>
  <c r="AG122" i="7"/>
  <c r="AH122" i="7"/>
  <c r="FU122" i="4"/>
  <c r="FV122" i="4"/>
  <c r="FW122" i="4"/>
  <c r="EY122" i="4"/>
  <c r="EZ122" i="4"/>
  <c r="EN122" i="4"/>
  <c r="FA122" i="4"/>
  <c r="EP122" i="4"/>
  <c r="EQ122" i="4"/>
  <c r="EM122" i="4"/>
  <c r="CZ122" i="4"/>
  <c r="EO122" i="4"/>
  <c r="BZ122" i="4"/>
  <c r="DA122" i="4"/>
  <c r="BY122" i="4"/>
  <c r="AC122" i="4"/>
  <c r="AM122" i="4"/>
  <c r="AH122" i="4"/>
  <c r="AN122" i="4"/>
  <c r="AA122" i="4"/>
  <c r="AE122" i="4"/>
  <c r="AO122" i="4"/>
  <c r="B122" i="4"/>
  <c r="C122" i="4"/>
  <c r="H122" i="4"/>
  <c r="R122" i="4"/>
  <c r="E122" i="4"/>
  <c r="I122" i="4"/>
  <c r="AQ122" i="7"/>
  <c r="S122" i="4"/>
  <c r="F122" i="4"/>
  <c r="J122" i="4"/>
  <c r="T122" i="4"/>
  <c r="AF122" i="7"/>
  <c r="D118" i="4"/>
  <c r="CV118" i="4"/>
  <c r="W118" i="7"/>
  <c r="FB118" i="4"/>
  <c r="AG118" i="7"/>
  <c r="AH118" i="7"/>
  <c r="FU118" i="4"/>
  <c r="FV118" i="4"/>
  <c r="FW118" i="4"/>
  <c r="EY118" i="4"/>
  <c r="EZ118" i="4"/>
  <c r="EN118" i="4"/>
  <c r="EO118" i="4"/>
  <c r="EP118" i="4"/>
  <c r="EM118" i="4"/>
  <c r="EQ118" i="4"/>
  <c r="FA118" i="4"/>
  <c r="CZ118" i="4"/>
  <c r="BZ118" i="4"/>
  <c r="DA118" i="4"/>
  <c r="BY118" i="4"/>
  <c r="AS118" i="4"/>
  <c r="AC118" i="4"/>
  <c r="AM118" i="4"/>
  <c r="AH118" i="4"/>
  <c r="AN118" i="4"/>
  <c r="AA118" i="4"/>
  <c r="AE118" i="4"/>
  <c r="AO118" i="4"/>
  <c r="B118" i="4"/>
  <c r="C118" i="4"/>
  <c r="H118" i="4"/>
  <c r="R118" i="4"/>
  <c r="E118" i="4"/>
  <c r="I118" i="4"/>
  <c r="AQ118" i="7"/>
  <c r="S118" i="4"/>
  <c r="F118" i="4"/>
  <c r="J118" i="4"/>
  <c r="T118" i="4"/>
  <c r="AF118" i="7"/>
  <c r="D114" i="4"/>
  <c r="CV114" i="4"/>
  <c r="W114" i="7"/>
  <c r="FB114" i="4"/>
  <c r="AG114" i="7"/>
  <c r="AH114" i="7"/>
  <c r="FU114" i="4"/>
  <c r="FV114" i="4"/>
  <c r="FW114" i="4"/>
  <c r="EY114" i="4"/>
  <c r="EZ114" i="4"/>
  <c r="FA114" i="4"/>
  <c r="EN114" i="4"/>
  <c r="EO114" i="4"/>
  <c r="EP114" i="4"/>
  <c r="EM114" i="4"/>
  <c r="CZ114" i="4"/>
  <c r="EQ114" i="4"/>
  <c r="BZ114" i="4"/>
  <c r="DA114" i="4"/>
  <c r="BY114" i="4"/>
  <c r="AS114" i="4"/>
  <c r="AC114" i="4"/>
  <c r="AM114" i="4"/>
  <c r="AH114" i="4"/>
  <c r="AN114" i="4"/>
  <c r="AA114" i="4"/>
  <c r="AE114" i="4"/>
  <c r="AO114" i="4"/>
  <c r="B114" i="4"/>
  <c r="C114" i="4"/>
  <c r="H114" i="4"/>
  <c r="R114" i="4"/>
  <c r="E114" i="4"/>
  <c r="I114" i="4"/>
  <c r="AQ114" i="7"/>
  <c r="S114" i="4"/>
  <c r="F114" i="4"/>
  <c r="J114" i="4"/>
  <c r="T114" i="4"/>
  <c r="AF114" i="7"/>
  <c r="D110" i="4"/>
  <c r="CV110" i="4"/>
  <c r="W110" i="7"/>
  <c r="FB110" i="4"/>
  <c r="AG110" i="7"/>
  <c r="AH110" i="7"/>
  <c r="FU110" i="4"/>
  <c r="FV110" i="4"/>
  <c r="FW110" i="4"/>
  <c r="EY110" i="4"/>
  <c r="EZ110" i="4"/>
  <c r="EN110" i="4"/>
  <c r="FA110" i="4"/>
  <c r="EO110" i="4"/>
  <c r="EP110" i="4"/>
  <c r="EM110" i="4"/>
  <c r="EQ110" i="4"/>
  <c r="CZ110" i="4"/>
  <c r="BZ110" i="4"/>
  <c r="DA110" i="4"/>
  <c r="BY110" i="4"/>
  <c r="AC110" i="4"/>
  <c r="AM110" i="4"/>
  <c r="AH110" i="4"/>
  <c r="AN110" i="4"/>
  <c r="AA110" i="4"/>
  <c r="AE110" i="4"/>
  <c r="AO110" i="4"/>
  <c r="B110" i="4"/>
  <c r="C110" i="4"/>
  <c r="H110" i="4"/>
  <c r="R110" i="4"/>
  <c r="E110" i="4"/>
  <c r="I110" i="4"/>
  <c r="AQ110" i="7"/>
  <c r="S110" i="4"/>
  <c r="F110" i="4"/>
  <c r="J110" i="4"/>
  <c r="T110" i="4"/>
  <c r="AF110" i="7"/>
  <c r="D106" i="4"/>
  <c r="CV106" i="4"/>
  <c r="W106" i="7"/>
  <c r="FB106" i="4"/>
  <c r="AG106" i="7"/>
  <c r="AH106" i="7"/>
  <c r="FU106" i="4"/>
  <c r="FV106" i="4"/>
  <c r="FW106" i="4"/>
  <c r="EY106" i="4"/>
  <c r="EZ106" i="4"/>
  <c r="EN106" i="4"/>
  <c r="EO106" i="4"/>
  <c r="FA106" i="4"/>
  <c r="EP106" i="4"/>
  <c r="EM106" i="4"/>
  <c r="EQ106" i="4"/>
  <c r="CZ106" i="4"/>
  <c r="BZ106" i="4"/>
  <c r="DA106" i="4"/>
  <c r="BY106" i="4"/>
  <c r="AA106" i="4"/>
  <c r="AE106" i="4"/>
  <c r="AO106" i="4"/>
  <c r="AC106" i="4"/>
  <c r="AM106" i="4"/>
  <c r="AH106" i="4"/>
  <c r="AN106" i="4"/>
  <c r="B106" i="4"/>
  <c r="C106" i="4"/>
  <c r="H106" i="4"/>
  <c r="R106" i="4"/>
  <c r="E106" i="4"/>
  <c r="I106" i="4"/>
  <c r="AQ106" i="7"/>
  <c r="S106" i="4"/>
  <c r="F106" i="4"/>
  <c r="J106" i="4"/>
  <c r="T106" i="4"/>
  <c r="AF106" i="7"/>
  <c r="D102" i="4"/>
  <c r="CV102" i="4"/>
  <c r="W102" i="7"/>
  <c r="FB102" i="4"/>
  <c r="AG102" i="7"/>
  <c r="AH102" i="7"/>
  <c r="FU102" i="4"/>
  <c r="FV102" i="4"/>
  <c r="FW102" i="4"/>
  <c r="EY102" i="4"/>
  <c r="EZ102" i="4"/>
  <c r="EN102" i="4"/>
  <c r="EO102" i="4"/>
  <c r="EP102" i="4"/>
  <c r="EM102" i="4"/>
  <c r="EQ102" i="4"/>
  <c r="CZ102" i="4"/>
  <c r="FA102" i="4"/>
  <c r="BZ102" i="4"/>
  <c r="DA102" i="4"/>
  <c r="BY102" i="4"/>
  <c r="AA102" i="4"/>
  <c r="AE102" i="4"/>
  <c r="AO102" i="4"/>
  <c r="AC102" i="4"/>
  <c r="AM102" i="4"/>
  <c r="AH102" i="4"/>
  <c r="AN102" i="4"/>
  <c r="B102" i="4"/>
  <c r="C102" i="4"/>
  <c r="H102" i="4"/>
  <c r="R102" i="4"/>
  <c r="E102" i="4"/>
  <c r="I102" i="4"/>
  <c r="AQ102" i="7"/>
  <c r="S102" i="4"/>
  <c r="F102" i="4"/>
  <c r="J102" i="4"/>
  <c r="T102" i="4"/>
  <c r="AF102" i="7"/>
  <c r="D98" i="4"/>
  <c r="CV98" i="4"/>
  <c r="W98" i="7"/>
  <c r="FB98" i="4"/>
  <c r="AG98" i="7"/>
  <c r="AH98" i="7"/>
  <c r="FU98" i="4"/>
  <c r="FV98" i="4"/>
  <c r="FW98" i="4"/>
  <c r="EY98" i="4"/>
  <c r="EZ98" i="4"/>
  <c r="FA98" i="4"/>
  <c r="EN98" i="4"/>
  <c r="EO98" i="4"/>
  <c r="EP98" i="4"/>
  <c r="EM98" i="4"/>
  <c r="CZ98" i="4"/>
  <c r="EQ98" i="4"/>
  <c r="BZ98" i="4"/>
  <c r="DA98" i="4"/>
  <c r="BY98" i="4"/>
  <c r="AA98" i="4"/>
  <c r="AE98" i="4"/>
  <c r="AO98" i="4"/>
  <c r="AC98" i="4"/>
  <c r="AM98" i="4"/>
  <c r="AH98" i="4"/>
  <c r="AN98" i="4"/>
  <c r="B98" i="4"/>
  <c r="C98" i="4"/>
  <c r="H98" i="4"/>
  <c r="R98" i="4"/>
  <c r="E98" i="4"/>
  <c r="I98" i="4"/>
  <c r="AQ98" i="7"/>
  <c r="S98" i="4"/>
  <c r="F98" i="4"/>
  <c r="J98" i="4"/>
  <c r="T98" i="4"/>
  <c r="AF98" i="7"/>
  <c r="D94" i="4"/>
  <c r="CV94" i="4"/>
  <c r="W94" i="7"/>
  <c r="FB94" i="4"/>
  <c r="AG94" i="7"/>
  <c r="AH94" i="7"/>
  <c r="FU94" i="4"/>
  <c r="FV94" i="4"/>
  <c r="FW94" i="4"/>
  <c r="EY94" i="4"/>
  <c r="EZ94" i="4"/>
  <c r="EN94" i="4"/>
  <c r="FA94" i="4"/>
  <c r="EO94" i="4"/>
  <c r="EP94" i="4"/>
  <c r="EM94" i="4"/>
  <c r="EQ94" i="4"/>
  <c r="CZ94" i="4"/>
  <c r="BZ94" i="4"/>
  <c r="DA94" i="4"/>
  <c r="BY94" i="4"/>
  <c r="AA94" i="4"/>
  <c r="AE94" i="4"/>
  <c r="AO94" i="4"/>
  <c r="AC94" i="4"/>
  <c r="AM94" i="4"/>
  <c r="AH94" i="4"/>
  <c r="AN94" i="4"/>
  <c r="B94" i="4"/>
  <c r="C94" i="4"/>
  <c r="H94" i="4"/>
  <c r="R94" i="4"/>
  <c r="E94" i="4"/>
  <c r="I94" i="4"/>
  <c r="AQ94" i="7"/>
  <c r="S94" i="4"/>
  <c r="F94" i="4"/>
  <c r="J94" i="4"/>
  <c r="T94" i="4"/>
  <c r="AF94" i="7"/>
  <c r="D90" i="4"/>
  <c r="CV90" i="4"/>
  <c r="W90" i="7"/>
  <c r="FB90" i="4"/>
  <c r="AG90" i="7"/>
  <c r="AH90" i="7"/>
  <c r="FU90" i="4"/>
  <c r="FV90" i="4"/>
  <c r="FW90" i="4"/>
  <c r="EY90" i="4"/>
  <c r="EZ90" i="4"/>
  <c r="EN90" i="4"/>
  <c r="EO90" i="4"/>
  <c r="FA90" i="4"/>
  <c r="EP90" i="4"/>
  <c r="EM90" i="4"/>
  <c r="CZ90" i="4"/>
  <c r="EQ90" i="4"/>
  <c r="BZ90" i="4"/>
  <c r="DA90" i="4"/>
  <c r="BY90" i="4"/>
  <c r="AA90" i="4"/>
  <c r="AE90" i="4"/>
  <c r="AO90" i="4"/>
  <c r="BD90" i="4"/>
  <c r="AC90" i="4"/>
  <c r="AM90" i="4"/>
  <c r="AH90" i="4"/>
  <c r="AN90" i="4"/>
  <c r="B90" i="4"/>
  <c r="C90" i="4"/>
  <c r="H90" i="4"/>
  <c r="R90" i="4"/>
  <c r="E90" i="4"/>
  <c r="I90" i="4"/>
  <c r="AQ90" i="7"/>
  <c r="S90" i="4"/>
  <c r="F90" i="4"/>
  <c r="J90" i="4"/>
  <c r="T90" i="4"/>
  <c r="AF90" i="7"/>
  <c r="D86" i="4"/>
  <c r="CV86" i="4"/>
  <c r="W86" i="7"/>
  <c r="FB86" i="4"/>
  <c r="AG86" i="7"/>
  <c r="AH86" i="7"/>
  <c r="FU86" i="4"/>
  <c r="FV86" i="4"/>
  <c r="FW86" i="4"/>
  <c r="EY86" i="4"/>
  <c r="EZ86" i="4"/>
  <c r="EN86" i="4"/>
  <c r="EO86" i="4"/>
  <c r="EP86" i="4"/>
  <c r="FA86" i="4"/>
  <c r="EM86" i="4"/>
  <c r="EQ86" i="4"/>
  <c r="CZ86" i="4"/>
  <c r="BZ86" i="4"/>
  <c r="DA86" i="4"/>
  <c r="BY86" i="4"/>
  <c r="AA86" i="4"/>
  <c r="AE86" i="4"/>
  <c r="AO86" i="4"/>
  <c r="AC86" i="4"/>
  <c r="AM86" i="4"/>
  <c r="AH86" i="4"/>
  <c r="AN86" i="4"/>
  <c r="B86" i="4"/>
  <c r="C86" i="4"/>
  <c r="H86" i="4"/>
  <c r="R86" i="4"/>
  <c r="E86" i="4"/>
  <c r="I86" i="4"/>
  <c r="AQ86" i="7"/>
  <c r="S86" i="4"/>
  <c r="F86" i="4"/>
  <c r="J86" i="4"/>
  <c r="T86" i="4"/>
  <c r="AF86" i="7"/>
  <c r="D82" i="4"/>
  <c r="CV82" i="4"/>
  <c r="W82" i="7"/>
  <c r="FB82" i="4"/>
  <c r="AG82" i="7"/>
  <c r="AH82" i="7"/>
  <c r="FU82" i="4"/>
  <c r="FV82" i="4"/>
  <c r="FW82" i="4"/>
  <c r="EY82" i="4"/>
  <c r="EZ82" i="4"/>
  <c r="FA82" i="4"/>
  <c r="EN82" i="4"/>
  <c r="EO82" i="4"/>
  <c r="EP82" i="4"/>
  <c r="EM82" i="4"/>
  <c r="CZ82" i="4"/>
  <c r="DA82" i="4"/>
  <c r="EQ82" i="4"/>
  <c r="BZ82" i="4"/>
  <c r="BY82" i="4"/>
  <c r="AA82" i="4"/>
  <c r="AE82" i="4"/>
  <c r="AO82" i="4"/>
  <c r="BD82" i="4"/>
  <c r="AC82" i="4"/>
  <c r="AM82" i="4"/>
  <c r="AH82" i="4"/>
  <c r="AN82" i="4"/>
  <c r="B82" i="4"/>
  <c r="C82" i="4"/>
  <c r="H82" i="4"/>
  <c r="R82" i="4"/>
  <c r="E82" i="4"/>
  <c r="I82" i="4"/>
  <c r="AQ82" i="7"/>
  <c r="S82" i="4"/>
  <c r="F82" i="4"/>
  <c r="J82" i="4"/>
  <c r="T82" i="4"/>
  <c r="AF82" i="7"/>
  <c r="D78" i="4"/>
  <c r="CV78" i="4"/>
  <c r="W78" i="7"/>
  <c r="FB78" i="4"/>
  <c r="AG78" i="7"/>
  <c r="AH78" i="7"/>
  <c r="FU78" i="4"/>
  <c r="FV78" i="4"/>
  <c r="FW78" i="4"/>
  <c r="EY78" i="4"/>
  <c r="EZ78" i="4"/>
  <c r="EN78" i="4"/>
  <c r="FA78" i="4"/>
  <c r="EO78" i="4"/>
  <c r="EP78" i="4"/>
  <c r="EM78" i="4"/>
  <c r="EQ78" i="4"/>
  <c r="CZ78" i="4"/>
  <c r="DA78" i="4"/>
  <c r="BZ78" i="4"/>
  <c r="BY78" i="4"/>
  <c r="AA78" i="4"/>
  <c r="AE78" i="4"/>
  <c r="AO78" i="4"/>
  <c r="AC78" i="4"/>
  <c r="AM78" i="4"/>
  <c r="AH78" i="4"/>
  <c r="AN78" i="4"/>
  <c r="B78" i="4"/>
  <c r="C78" i="4"/>
  <c r="H78" i="4"/>
  <c r="R78" i="4"/>
  <c r="E78" i="4"/>
  <c r="I78" i="4"/>
  <c r="AQ78" i="7"/>
  <c r="S78" i="4"/>
  <c r="F78" i="4"/>
  <c r="J78" i="4"/>
  <c r="T78" i="4"/>
  <c r="AF78" i="7"/>
  <c r="D74" i="4"/>
  <c r="CV74" i="4"/>
  <c r="W74" i="7"/>
  <c r="FB74" i="4"/>
  <c r="AG74" i="7"/>
  <c r="AH74" i="7"/>
  <c r="FU74" i="4"/>
  <c r="FV74" i="4"/>
  <c r="FW74" i="4"/>
  <c r="EY74" i="4"/>
  <c r="EZ74" i="4"/>
  <c r="EN74" i="4"/>
  <c r="EO74" i="4"/>
  <c r="FA74" i="4"/>
  <c r="EP74" i="4"/>
  <c r="EM74" i="4"/>
  <c r="EQ74" i="4"/>
  <c r="CZ74" i="4"/>
  <c r="DA74" i="4"/>
  <c r="BZ74" i="4"/>
  <c r="BY74" i="4"/>
  <c r="AA74" i="4"/>
  <c r="AE74" i="4"/>
  <c r="AO74" i="4"/>
  <c r="AC74" i="4"/>
  <c r="AM74" i="4"/>
  <c r="AH74" i="4"/>
  <c r="AN74" i="4"/>
  <c r="B74" i="4"/>
  <c r="C74" i="4"/>
  <c r="H74" i="4"/>
  <c r="R74" i="4"/>
  <c r="E74" i="4"/>
  <c r="I74" i="4"/>
  <c r="AQ74" i="7"/>
  <c r="S74" i="4"/>
  <c r="F74" i="4"/>
  <c r="J74" i="4"/>
  <c r="T74" i="4"/>
  <c r="AF74" i="7"/>
  <c r="D70" i="4"/>
  <c r="CV70" i="4"/>
  <c r="W70" i="7"/>
  <c r="FB70" i="4"/>
  <c r="AG70" i="7"/>
  <c r="AH70" i="7"/>
  <c r="FU70" i="4"/>
  <c r="FV70" i="4"/>
  <c r="FW70" i="4"/>
  <c r="EY70" i="4"/>
  <c r="EZ70" i="4"/>
  <c r="EN70" i="4"/>
  <c r="EO70" i="4"/>
  <c r="EP70" i="4"/>
  <c r="EM70" i="4"/>
  <c r="FA70" i="4"/>
  <c r="EQ70" i="4"/>
  <c r="CZ70" i="4"/>
  <c r="DA70" i="4"/>
  <c r="BZ70" i="4"/>
  <c r="BY70" i="4"/>
  <c r="AA70" i="4"/>
  <c r="AE70" i="4"/>
  <c r="AO70" i="4"/>
  <c r="AC70" i="4"/>
  <c r="AM70" i="4"/>
  <c r="AH70" i="4"/>
  <c r="AN70" i="4"/>
  <c r="B70" i="4"/>
  <c r="C70" i="4"/>
  <c r="H70" i="4"/>
  <c r="R70" i="4"/>
  <c r="E70" i="4"/>
  <c r="I70" i="4"/>
  <c r="AQ70" i="7"/>
  <c r="S70" i="4"/>
  <c r="F70" i="4"/>
  <c r="J70" i="4"/>
  <c r="T70" i="4"/>
  <c r="AF70" i="7"/>
  <c r="D66" i="4"/>
  <c r="CV66" i="4"/>
  <c r="W66" i="7"/>
  <c r="FB66" i="4"/>
  <c r="AG66" i="7"/>
  <c r="AH66" i="7"/>
  <c r="FU66" i="4"/>
  <c r="FV66" i="4"/>
  <c r="FW66" i="4"/>
  <c r="EY66" i="4"/>
  <c r="EZ66" i="4"/>
  <c r="FA66" i="4"/>
  <c r="EN66" i="4"/>
  <c r="EO66" i="4"/>
  <c r="EP66" i="4"/>
  <c r="EM66" i="4"/>
  <c r="CZ66" i="4"/>
  <c r="EQ66" i="4"/>
  <c r="DA66" i="4"/>
  <c r="BZ66" i="4"/>
  <c r="BY66" i="4"/>
  <c r="AA66" i="4"/>
  <c r="AE66" i="4"/>
  <c r="AO66" i="4"/>
  <c r="BD66" i="4"/>
  <c r="AC66" i="4"/>
  <c r="AM66" i="4"/>
  <c r="AH66" i="4"/>
  <c r="AN66" i="4"/>
  <c r="B66" i="4"/>
  <c r="C66" i="4"/>
  <c r="H66" i="4"/>
  <c r="R66" i="4"/>
  <c r="E66" i="4"/>
  <c r="I66" i="4"/>
  <c r="AQ66" i="7"/>
  <c r="S66" i="4"/>
  <c r="F66" i="4"/>
  <c r="J66" i="4"/>
  <c r="T66" i="4"/>
  <c r="AF66" i="7"/>
  <c r="D62" i="4"/>
  <c r="CV62" i="4"/>
  <c r="W62" i="7"/>
  <c r="FB62" i="4"/>
  <c r="AG62" i="7"/>
  <c r="AH62" i="7"/>
  <c r="FU62" i="4"/>
  <c r="FV62" i="4"/>
  <c r="FW62" i="4"/>
  <c r="EY62" i="4"/>
  <c r="EZ62" i="4"/>
  <c r="EN62" i="4"/>
  <c r="FA62" i="4"/>
  <c r="EO62" i="4"/>
  <c r="EP62" i="4"/>
  <c r="EM62" i="4"/>
  <c r="EQ62" i="4"/>
  <c r="CZ62" i="4"/>
  <c r="DA62" i="4"/>
  <c r="BZ62" i="4"/>
  <c r="BY62" i="4"/>
  <c r="AA62" i="4"/>
  <c r="AE62" i="4"/>
  <c r="AO62" i="4"/>
  <c r="AS62" i="4"/>
  <c r="AC62" i="4"/>
  <c r="AM62" i="4"/>
  <c r="AH62" i="4"/>
  <c r="AN62" i="4"/>
  <c r="B62" i="4"/>
  <c r="C62" i="4"/>
  <c r="H62" i="4"/>
  <c r="R62" i="4"/>
  <c r="E62" i="4"/>
  <c r="I62" i="4"/>
  <c r="AQ62" i="7"/>
  <c r="S62" i="4"/>
  <c r="F62" i="4"/>
  <c r="J62" i="4"/>
  <c r="T62" i="4"/>
  <c r="AF62" i="7"/>
  <c r="D58" i="4"/>
  <c r="CV58" i="4"/>
  <c r="W58" i="7"/>
  <c r="FB58" i="4"/>
  <c r="AG58" i="7"/>
  <c r="AH58" i="7"/>
  <c r="FU58" i="4"/>
  <c r="FV58" i="4"/>
  <c r="FW58" i="4"/>
  <c r="EY58" i="4"/>
  <c r="EZ58" i="4"/>
  <c r="EN58" i="4"/>
  <c r="EO58" i="4"/>
  <c r="FA58" i="4"/>
  <c r="EP58" i="4"/>
  <c r="EM58" i="4"/>
  <c r="CZ58" i="4"/>
  <c r="DA58" i="4"/>
  <c r="EQ58" i="4"/>
  <c r="BZ58" i="4"/>
  <c r="BY58" i="4"/>
  <c r="AA58" i="4"/>
  <c r="AE58" i="4"/>
  <c r="AO58" i="4"/>
  <c r="AC58" i="4"/>
  <c r="AM58" i="4"/>
  <c r="AH58" i="4"/>
  <c r="AN58" i="4"/>
  <c r="B58" i="4"/>
  <c r="C58" i="4"/>
  <c r="H58" i="4"/>
  <c r="R58" i="4"/>
  <c r="E58" i="4"/>
  <c r="I58" i="4"/>
  <c r="AQ58" i="7"/>
  <c r="S58" i="4"/>
  <c r="F58" i="4"/>
  <c r="J58" i="4"/>
  <c r="T58" i="4"/>
  <c r="AF58" i="7"/>
  <c r="D54" i="4"/>
  <c r="CV54" i="4"/>
  <c r="W54" i="7"/>
  <c r="FB54" i="4"/>
  <c r="AG54" i="7"/>
  <c r="AH54" i="7"/>
  <c r="FU54" i="4"/>
  <c r="FV54" i="4"/>
  <c r="FW54" i="4"/>
  <c r="EY54" i="4"/>
  <c r="EZ54" i="4"/>
  <c r="EN54" i="4"/>
  <c r="EO54" i="4"/>
  <c r="EP54" i="4"/>
  <c r="EM54" i="4"/>
  <c r="EQ54" i="4"/>
  <c r="FA54" i="4"/>
  <c r="CZ54" i="4"/>
  <c r="DA54" i="4"/>
  <c r="BZ54" i="4"/>
  <c r="BY54" i="4"/>
  <c r="AA54" i="4"/>
  <c r="AE54" i="4"/>
  <c r="AO54" i="4"/>
  <c r="AC54" i="4"/>
  <c r="AM54" i="4"/>
  <c r="AH54" i="4"/>
  <c r="AN54" i="4"/>
  <c r="B54" i="4"/>
  <c r="C54" i="4"/>
  <c r="H54" i="4"/>
  <c r="R54" i="4"/>
  <c r="E54" i="4"/>
  <c r="I54" i="4"/>
  <c r="AQ54" i="7"/>
  <c r="S54" i="4"/>
  <c r="F54" i="4"/>
  <c r="J54" i="4"/>
  <c r="T54" i="4"/>
  <c r="AF54" i="7"/>
  <c r="D54" i="7"/>
  <c r="D200" i="8"/>
  <c r="D196" i="8"/>
  <c r="D192" i="8"/>
  <c r="D188" i="8"/>
  <c r="D184" i="8"/>
  <c r="D180" i="8"/>
  <c r="D176" i="8"/>
  <c r="D172" i="8"/>
  <c r="D168" i="8"/>
  <c r="D164" i="8"/>
  <c r="D160" i="8"/>
  <c r="D156" i="8"/>
  <c r="D152" i="8"/>
  <c r="D148" i="8"/>
  <c r="D144" i="8"/>
  <c r="D140" i="8"/>
  <c r="D136" i="8"/>
  <c r="D132" i="8"/>
  <c r="D128" i="8"/>
  <c r="D124" i="8"/>
  <c r="D120" i="8"/>
  <c r="D116" i="8"/>
  <c r="D112" i="8"/>
  <c r="D108" i="8"/>
  <c r="D104" i="8"/>
  <c r="D100" i="8"/>
  <c r="D96" i="8"/>
  <c r="D92" i="8"/>
  <c r="D88" i="8"/>
  <c r="D84" i="8"/>
  <c r="D80" i="8"/>
  <c r="D76" i="8"/>
  <c r="D72" i="8"/>
  <c r="D68" i="8"/>
  <c r="D64" i="8"/>
  <c r="D60" i="8"/>
  <c r="D56" i="8"/>
  <c r="D201" i="7"/>
  <c r="D197" i="7"/>
  <c r="D189" i="7"/>
  <c r="D185" i="7"/>
  <c r="D181" i="7"/>
  <c r="D177" i="7"/>
  <c r="D173" i="7"/>
  <c r="D165" i="7"/>
  <c r="D161" i="7"/>
  <c r="D157" i="7"/>
  <c r="D149" i="7"/>
  <c r="D145" i="7"/>
  <c r="D141" i="7"/>
  <c r="D133" i="7"/>
  <c r="D129" i="7"/>
  <c r="D125" i="7"/>
  <c r="D117" i="7"/>
  <c r="D113" i="7"/>
  <c r="D109" i="7"/>
  <c r="D105" i="7"/>
  <c r="D97" i="7"/>
  <c r="D93" i="7"/>
  <c r="D85" i="7"/>
  <c r="D81" i="7"/>
  <c r="D73" i="7"/>
  <c r="D65" i="7"/>
  <c r="D193" i="4"/>
  <c r="CV193" i="4"/>
  <c r="W193" i="7"/>
  <c r="FB193" i="4"/>
  <c r="AG193" i="7"/>
  <c r="AH193" i="7"/>
  <c r="FU193" i="4"/>
  <c r="FV193" i="4"/>
  <c r="FW193" i="4"/>
  <c r="FA193" i="4"/>
  <c r="EY193" i="4"/>
  <c r="EZ193" i="4"/>
  <c r="EO193" i="4"/>
  <c r="EP193" i="4"/>
  <c r="EM193" i="4"/>
  <c r="EQ193" i="4"/>
  <c r="EN193" i="4"/>
  <c r="CZ193" i="4"/>
  <c r="DA193" i="4"/>
  <c r="BY193" i="4"/>
  <c r="BZ193" i="4"/>
  <c r="AH193" i="4"/>
  <c r="AN193" i="4"/>
  <c r="AA193" i="4"/>
  <c r="AE193" i="4"/>
  <c r="AO193" i="4"/>
  <c r="AC193" i="4"/>
  <c r="AM193" i="4"/>
  <c r="T193" i="4"/>
  <c r="AQ193" i="7"/>
  <c r="B193" i="4"/>
  <c r="C193" i="4"/>
  <c r="H193" i="4"/>
  <c r="AF193" i="7"/>
  <c r="R193" i="4"/>
  <c r="E193" i="4"/>
  <c r="I193" i="4"/>
  <c r="S193" i="4"/>
  <c r="F193" i="4"/>
  <c r="J193" i="4"/>
  <c r="D169" i="4"/>
  <c r="CV169" i="4"/>
  <c r="W169" i="7"/>
  <c r="FB169" i="4"/>
  <c r="AG169" i="7"/>
  <c r="AH169" i="7"/>
  <c r="FU169" i="4"/>
  <c r="FV169" i="4"/>
  <c r="FW169" i="4"/>
  <c r="FA169" i="4"/>
  <c r="EY169" i="4"/>
  <c r="EZ169" i="4"/>
  <c r="EO169" i="4"/>
  <c r="EP169" i="4"/>
  <c r="EM169" i="4"/>
  <c r="EQ169" i="4"/>
  <c r="EN169" i="4"/>
  <c r="CZ169" i="4"/>
  <c r="DA169" i="4"/>
  <c r="BY169" i="4"/>
  <c r="BZ169" i="4"/>
  <c r="AH169" i="4"/>
  <c r="AN169" i="4"/>
  <c r="AA169" i="4"/>
  <c r="AE169" i="4"/>
  <c r="AO169" i="4"/>
  <c r="AC169" i="4"/>
  <c r="AM169" i="4"/>
  <c r="T169" i="4"/>
  <c r="AQ169" i="7"/>
  <c r="B169" i="4"/>
  <c r="C169" i="4"/>
  <c r="H169" i="4"/>
  <c r="AF169" i="7"/>
  <c r="R169" i="4"/>
  <c r="E169" i="4"/>
  <c r="I169" i="4"/>
  <c r="S169" i="4"/>
  <c r="F169" i="4"/>
  <c r="J169" i="4"/>
  <c r="D153" i="4"/>
  <c r="CV153" i="4"/>
  <c r="W153" i="7"/>
  <c r="FB153" i="4"/>
  <c r="AG153" i="7"/>
  <c r="AH153" i="7"/>
  <c r="FU153" i="4"/>
  <c r="FV153" i="4"/>
  <c r="FW153" i="4"/>
  <c r="FA153" i="4"/>
  <c r="EY153" i="4"/>
  <c r="EZ153" i="4"/>
  <c r="EO153" i="4"/>
  <c r="EP153" i="4"/>
  <c r="EM153" i="4"/>
  <c r="EQ153" i="4"/>
  <c r="EN153" i="4"/>
  <c r="CZ153" i="4"/>
  <c r="DA153" i="4"/>
  <c r="BY153" i="4"/>
  <c r="BZ153" i="4"/>
  <c r="AH153" i="4"/>
  <c r="AN153" i="4"/>
  <c r="AA153" i="4"/>
  <c r="AE153" i="4"/>
  <c r="AO153" i="4"/>
  <c r="AC153" i="4"/>
  <c r="AM153" i="4"/>
  <c r="T153" i="4"/>
  <c r="AQ153" i="7"/>
  <c r="B153" i="4"/>
  <c r="C153" i="4"/>
  <c r="H153" i="4"/>
  <c r="AF153" i="7"/>
  <c r="R153" i="4"/>
  <c r="E153" i="4"/>
  <c r="I153" i="4"/>
  <c r="S153" i="4"/>
  <c r="F153" i="4"/>
  <c r="J153" i="4"/>
  <c r="D137" i="4"/>
  <c r="CV137" i="4"/>
  <c r="W137" i="7"/>
  <c r="FB137" i="4"/>
  <c r="AH137" i="7"/>
  <c r="AG137" i="7"/>
  <c r="FU137" i="4"/>
  <c r="FV137" i="4"/>
  <c r="FW137" i="4"/>
  <c r="FA137" i="4"/>
  <c r="EY137" i="4"/>
  <c r="EZ137" i="4"/>
  <c r="EO137" i="4"/>
  <c r="EP137" i="4"/>
  <c r="EM137" i="4"/>
  <c r="EQ137" i="4"/>
  <c r="EN137" i="4"/>
  <c r="DA137" i="4"/>
  <c r="CZ137" i="4"/>
  <c r="BY137" i="4"/>
  <c r="BZ137" i="4"/>
  <c r="AH137" i="4"/>
  <c r="AN137" i="4"/>
  <c r="AA137" i="4"/>
  <c r="AE137" i="4"/>
  <c r="AO137" i="4"/>
  <c r="AC137" i="4"/>
  <c r="AM137" i="4"/>
  <c r="T137" i="4"/>
  <c r="AQ137" i="7"/>
  <c r="B137" i="4"/>
  <c r="C137" i="4"/>
  <c r="H137" i="4"/>
  <c r="AF137" i="7"/>
  <c r="R137" i="4"/>
  <c r="E137" i="4"/>
  <c r="I137" i="4"/>
  <c r="S137" i="4"/>
  <c r="F137" i="4"/>
  <c r="J137" i="4"/>
  <c r="D121" i="4"/>
  <c r="CV121" i="4"/>
  <c r="W121" i="7"/>
  <c r="FB121" i="4"/>
  <c r="AH121" i="7"/>
  <c r="AG121" i="7"/>
  <c r="FU121" i="4"/>
  <c r="FV121" i="4"/>
  <c r="FW121" i="4"/>
  <c r="FA121" i="4"/>
  <c r="EY121" i="4"/>
  <c r="EP121" i="4"/>
  <c r="EZ121" i="4"/>
  <c r="EM121" i="4"/>
  <c r="EQ121" i="4"/>
  <c r="EN121" i="4"/>
  <c r="EO121" i="4"/>
  <c r="CZ121" i="4"/>
  <c r="DA121" i="4"/>
  <c r="BY121" i="4"/>
  <c r="BZ121" i="4"/>
  <c r="AA121" i="4"/>
  <c r="AE121" i="4"/>
  <c r="AO121" i="4"/>
  <c r="BD121" i="4"/>
  <c r="AC121" i="4"/>
  <c r="AM121" i="4"/>
  <c r="AH121" i="4"/>
  <c r="AN121" i="4"/>
  <c r="T121" i="4"/>
  <c r="AQ121" i="7"/>
  <c r="B121" i="4"/>
  <c r="C121" i="4"/>
  <c r="H121" i="4"/>
  <c r="AF121" i="7"/>
  <c r="R121" i="4"/>
  <c r="E121" i="4"/>
  <c r="I121" i="4"/>
  <c r="S121" i="4"/>
  <c r="F121" i="4"/>
  <c r="J121" i="4"/>
  <c r="D101" i="4"/>
  <c r="CV101" i="4"/>
  <c r="W101" i="7"/>
  <c r="FB101" i="4"/>
  <c r="AG101" i="7"/>
  <c r="AH101" i="7"/>
  <c r="FU101" i="4"/>
  <c r="FV101" i="4"/>
  <c r="FW101" i="4"/>
  <c r="FA101" i="4"/>
  <c r="EY101" i="4"/>
  <c r="EP101" i="4"/>
  <c r="EM101" i="4"/>
  <c r="EQ101" i="4"/>
  <c r="EZ101" i="4"/>
  <c r="EN101" i="4"/>
  <c r="EO101" i="4"/>
  <c r="CZ101" i="4"/>
  <c r="DA101" i="4"/>
  <c r="BY101" i="4"/>
  <c r="BZ101" i="4"/>
  <c r="AH101" i="4"/>
  <c r="AN101" i="4"/>
  <c r="AA101" i="4"/>
  <c r="AE101" i="4"/>
  <c r="AO101" i="4"/>
  <c r="BD101" i="4"/>
  <c r="AC101" i="4"/>
  <c r="AM101" i="4"/>
  <c r="T101" i="4"/>
  <c r="AQ101" i="7"/>
  <c r="B101" i="4"/>
  <c r="C101" i="4"/>
  <c r="H101" i="4"/>
  <c r="AF101" i="7"/>
  <c r="R101" i="4"/>
  <c r="E101" i="4"/>
  <c r="I101" i="4"/>
  <c r="S101" i="4"/>
  <c r="F101" i="4"/>
  <c r="J101" i="4"/>
  <c r="D89" i="4"/>
  <c r="CV89" i="4"/>
  <c r="W89" i="7"/>
  <c r="FB89" i="4"/>
  <c r="AG89" i="7"/>
  <c r="AH89" i="7"/>
  <c r="FU89" i="4"/>
  <c r="FV89" i="4"/>
  <c r="FW89" i="4"/>
  <c r="FA89" i="4"/>
  <c r="EY89" i="4"/>
  <c r="EP89" i="4"/>
  <c r="EZ89" i="4"/>
  <c r="EM89" i="4"/>
  <c r="EQ89" i="4"/>
  <c r="EN89" i="4"/>
  <c r="EO89" i="4"/>
  <c r="CZ89" i="4"/>
  <c r="DA89" i="4"/>
  <c r="BY89" i="4"/>
  <c r="BZ89" i="4"/>
  <c r="AH89" i="4"/>
  <c r="AN89" i="4"/>
  <c r="AA89" i="4"/>
  <c r="AE89" i="4"/>
  <c r="AO89" i="4"/>
  <c r="BD89" i="4"/>
  <c r="AC89" i="4"/>
  <c r="AM89" i="4"/>
  <c r="T89" i="4"/>
  <c r="AQ89" i="7"/>
  <c r="B89" i="4"/>
  <c r="C89" i="4"/>
  <c r="H89" i="4"/>
  <c r="AF89" i="7"/>
  <c r="R89" i="4"/>
  <c r="E89" i="4"/>
  <c r="I89" i="4"/>
  <c r="S89" i="4"/>
  <c r="F89" i="4"/>
  <c r="J89" i="4"/>
  <c r="D77" i="4"/>
  <c r="CV77" i="4"/>
  <c r="W77" i="7"/>
  <c r="FB77" i="4"/>
  <c r="AG77" i="7"/>
  <c r="AH77" i="7"/>
  <c r="FU77" i="4"/>
  <c r="FV77" i="4"/>
  <c r="FW77" i="4"/>
  <c r="FA77" i="4"/>
  <c r="EY77" i="4"/>
  <c r="EZ77" i="4"/>
  <c r="EP77" i="4"/>
  <c r="EM77" i="4"/>
  <c r="EQ77" i="4"/>
  <c r="EN77" i="4"/>
  <c r="EO77" i="4"/>
  <c r="CZ77" i="4"/>
  <c r="DA77" i="4"/>
  <c r="BY77" i="4"/>
  <c r="BZ77" i="4"/>
  <c r="AH77" i="4"/>
  <c r="AN77" i="4"/>
  <c r="AA77" i="4"/>
  <c r="AE77" i="4"/>
  <c r="AO77" i="4"/>
  <c r="AS77" i="4"/>
  <c r="AC77" i="4"/>
  <c r="AM77" i="4"/>
  <c r="T77" i="4"/>
  <c r="AQ77" i="7"/>
  <c r="B77" i="4"/>
  <c r="C77" i="4"/>
  <c r="H77" i="4"/>
  <c r="AF77" i="7"/>
  <c r="R77" i="4"/>
  <c r="E77" i="4"/>
  <c r="I77" i="4"/>
  <c r="S77" i="4"/>
  <c r="F77" i="4"/>
  <c r="J77" i="4"/>
  <c r="D69" i="4"/>
  <c r="CV69" i="4"/>
  <c r="W69" i="7"/>
  <c r="FB69" i="4"/>
  <c r="AH69" i="7"/>
  <c r="AG69" i="7"/>
  <c r="FU69" i="4"/>
  <c r="FV69" i="4"/>
  <c r="FW69" i="4"/>
  <c r="FA69" i="4"/>
  <c r="EY69" i="4"/>
  <c r="EP69" i="4"/>
  <c r="EM69" i="4"/>
  <c r="EQ69" i="4"/>
  <c r="EZ69" i="4"/>
  <c r="EN69" i="4"/>
  <c r="EO69" i="4"/>
  <c r="CZ69" i="4"/>
  <c r="BY69" i="4"/>
  <c r="BZ69" i="4"/>
  <c r="DA69" i="4"/>
  <c r="AH69" i="4"/>
  <c r="AN69" i="4"/>
  <c r="AA69" i="4"/>
  <c r="AE69" i="4"/>
  <c r="AO69" i="4"/>
  <c r="AC69" i="4"/>
  <c r="AM69" i="4"/>
  <c r="T69" i="4"/>
  <c r="AQ69" i="7"/>
  <c r="B69" i="4"/>
  <c r="C69" i="4"/>
  <c r="H69" i="4"/>
  <c r="AF69" i="7"/>
  <c r="R69" i="4"/>
  <c r="E69" i="4"/>
  <c r="I69" i="4"/>
  <c r="S69" i="4"/>
  <c r="F69" i="4"/>
  <c r="J69" i="4"/>
  <c r="D61" i="4"/>
  <c r="CV61" i="4"/>
  <c r="W61" i="7"/>
  <c r="FB61" i="4"/>
  <c r="AH61" i="7"/>
  <c r="AG61" i="7"/>
  <c r="FU61" i="4"/>
  <c r="FV61" i="4"/>
  <c r="FW61" i="4"/>
  <c r="FA61" i="4"/>
  <c r="EY61" i="4"/>
  <c r="EZ61" i="4"/>
  <c r="EP61" i="4"/>
  <c r="EM61" i="4"/>
  <c r="EQ61" i="4"/>
  <c r="EN61" i="4"/>
  <c r="CZ61" i="4"/>
  <c r="EO61" i="4"/>
  <c r="DA61" i="4"/>
  <c r="BY61" i="4"/>
  <c r="BZ61" i="4"/>
  <c r="AH61" i="4"/>
  <c r="AN61" i="4"/>
  <c r="AA61" i="4"/>
  <c r="AE61" i="4"/>
  <c r="AO61" i="4"/>
  <c r="AC61" i="4"/>
  <c r="AM61" i="4"/>
  <c r="T61" i="4"/>
  <c r="AQ61" i="7"/>
  <c r="B61" i="4"/>
  <c r="C61" i="4"/>
  <c r="H61" i="4"/>
  <c r="AF61" i="7"/>
  <c r="R61" i="4"/>
  <c r="E61" i="4"/>
  <c r="I61" i="4"/>
  <c r="S61" i="4"/>
  <c r="F61" i="4"/>
  <c r="J61" i="4"/>
  <c r="D57" i="4"/>
  <c r="CV57" i="4"/>
  <c r="W57" i="7"/>
  <c r="FB57" i="4"/>
  <c r="AG57" i="7"/>
  <c r="AH57" i="7"/>
  <c r="FU57" i="4"/>
  <c r="FV57" i="4"/>
  <c r="FW57" i="4"/>
  <c r="FA57" i="4"/>
  <c r="EY57" i="4"/>
  <c r="EP57" i="4"/>
  <c r="EZ57" i="4"/>
  <c r="EM57" i="4"/>
  <c r="EQ57" i="4"/>
  <c r="EN57" i="4"/>
  <c r="EO57" i="4"/>
  <c r="CZ57" i="4"/>
  <c r="DA57" i="4"/>
  <c r="BY57" i="4"/>
  <c r="BZ57" i="4"/>
  <c r="AH57" i="4"/>
  <c r="AN57" i="4"/>
  <c r="AA57" i="4"/>
  <c r="AE57" i="4"/>
  <c r="AO57" i="4"/>
  <c r="AS57" i="4"/>
  <c r="AC57" i="4"/>
  <c r="AM57" i="4"/>
  <c r="T57" i="4"/>
  <c r="AQ57" i="7"/>
  <c r="B57" i="4"/>
  <c r="C57" i="4"/>
  <c r="H57" i="4"/>
  <c r="AF57" i="7"/>
  <c r="R57" i="4"/>
  <c r="E57" i="4"/>
  <c r="I57" i="4"/>
  <c r="S57" i="4"/>
  <c r="F57" i="4"/>
  <c r="J57" i="4"/>
  <c r="D53" i="4"/>
  <c r="CV53" i="4"/>
  <c r="W53" i="7"/>
  <c r="FB53" i="4"/>
  <c r="AG53" i="7"/>
  <c r="AH53" i="7"/>
  <c r="FU53" i="4"/>
  <c r="FV53" i="4"/>
  <c r="FW53" i="4"/>
  <c r="FA53" i="4"/>
  <c r="EY53" i="4"/>
  <c r="EP53" i="4"/>
  <c r="EM53" i="4"/>
  <c r="EQ53" i="4"/>
  <c r="EZ53" i="4"/>
  <c r="EN53" i="4"/>
  <c r="EO53" i="4"/>
  <c r="CZ53" i="4"/>
  <c r="DA53" i="4"/>
  <c r="BY53" i="4"/>
  <c r="BZ53" i="4"/>
  <c r="AH53" i="4"/>
  <c r="AN53" i="4"/>
  <c r="AA53" i="4"/>
  <c r="AE53" i="4"/>
  <c r="AO53" i="4"/>
  <c r="AS53" i="4"/>
  <c r="AC53" i="4"/>
  <c r="AM53" i="4"/>
  <c r="T53" i="4"/>
  <c r="AQ53" i="7"/>
  <c r="B53" i="4"/>
  <c r="C53" i="4"/>
  <c r="H53" i="4"/>
  <c r="AF53" i="7"/>
  <c r="R53" i="4"/>
  <c r="E53" i="4"/>
  <c r="I53" i="4"/>
  <c r="S53" i="4"/>
  <c r="F53" i="4"/>
  <c r="J53" i="4"/>
  <c r="D197" i="8"/>
  <c r="D193" i="8"/>
  <c r="D189" i="8"/>
  <c r="D181" i="8"/>
  <c r="D177" i="8"/>
  <c r="D169" i="8"/>
  <c r="D165" i="8"/>
  <c r="D161" i="8"/>
  <c r="D153" i="8"/>
  <c r="D149" i="8"/>
  <c r="D145" i="8"/>
  <c r="D137" i="8"/>
  <c r="D133" i="8"/>
  <c r="D129" i="8"/>
  <c r="D121" i="8"/>
  <c r="D117" i="8"/>
  <c r="D109" i="8"/>
  <c r="D105" i="8"/>
  <c r="D101" i="8"/>
  <c r="D93" i="8"/>
  <c r="D89" i="8"/>
  <c r="D85" i="8"/>
  <c r="D77" i="8"/>
  <c r="D73" i="8"/>
  <c r="D69" i="8"/>
  <c r="D61" i="8"/>
  <c r="D57" i="8"/>
  <c r="D53" i="8"/>
  <c r="D198" i="7"/>
  <c r="D194" i="7"/>
  <c r="D190" i="7"/>
  <c r="D186" i="7"/>
  <c r="D182" i="7"/>
  <c r="D178" i="7"/>
  <c r="D174" i="7"/>
  <c r="D170" i="7"/>
  <c r="D166" i="7"/>
  <c r="D162" i="7"/>
  <c r="D158" i="7"/>
  <c r="D154" i="7"/>
  <c r="D150" i="7"/>
  <c r="D146" i="7"/>
  <c r="D142" i="7"/>
  <c r="D138" i="7"/>
  <c r="D134" i="7"/>
  <c r="D130" i="7"/>
  <c r="D126" i="7"/>
  <c r="D122" i="7"/>
  <c r="D118" i="7"/>
  <c r="D114" i="7"/>
  <c r="D110" i="7"/>
  <c r="D106" i="7"/>
  <c r="D102" i="7"/>
  <c r="D98" i="7"/>
  <c r="D94" i="7"/>
  <c r="D90" i="7"/>
  <c r="D86" i="7"/>
  <c r="D82" i="7"/>
  <c r="D78" i="7"/>
  <c r="D74" i="7"/>
  <c r="D70" i="7"/>
  <c r="D66" i="7"/>
  <c r="D62" i="7"/>
  <c r="D58" i="7"/>
  <c r="D55" i="7"/>
  <c r="D201" i="4"/>
  <c r="CV201" i="4"/>
  <c r="W201" i="7"/>
  <c r="FB201" i="4"/>
  <c r="AH201" i="7"/>
  <c r="AG201" i="7"/>
  <c r="FU201" i="4"/>
  <c r="FV201" i="4"/>
  <c r="FW201" i="4"/>
  <c r="FA201" i="4"/>
  <c r="EQ201" i="4"/>
  <c r="EY201" i="4"/>
  <c r="EO201" i="4"/>
  <c r="EP201" i="4"/>
  <c r="EZ201" i="4"/>
  <c r="EM201" i="4"/>
  <c r="EN201" i="4"/>
  <c r="CZ201" i="4"/>
  <c r="DA201" i="4"/>
  <c r="BY201" i="4"/>
  <c r="BZ201" i="4"/>
  <c r="AA201" i="4"/>
  <c r="AE201" i="4"/>
  <c r="AO201" i="4"/>
  <c r="T201" i="4"/>
  <c r="AQ201" i="7"/>
  <c r="B201" i="4"/>
  <c r="C201" i="4"/>
  <c r="H201" i="4"/>
  <c r="AF201" i="7"/>
  <c r="AC201" i="4"/>
  <c r="AM201" i="4"/>
  <c r="R201" i="4"/>
  <c r="E201" i="4"/>
  <c r="I201" i="4"/>
  <c r="AH201" i="4"/>
  <c r="AN201" i="4"/>
  <c r="S201" i="4"/>
  <c r="F201" i="4"/>
  <c r="J201" i="4"/>
  <c r="D185" i="4"/>
  <c r="CV185" i="4"/>
  <c r="W185" i="7"/>
  <c r="FB185" i="4"/>
  <c r="AH185" i="7"/>
  <c r="AG185" i="7"/>
  <c r="FU185" i="4"/>
  <c r="FV185" i="4"/>
  <c r="FW185" i="4"/>
  <c r="FA185" i="4"/>
  <c r="EY185" i="4"/>
  <c r="EO185" i="4"/>
  <c r="EP185" i="4"/>
  <c r="EZ185" i="4"/>
  <c r="EM185" i="4"/>
  <c r="EQ185" i="4"/>
  <c r="EN185" i="4"/>
  <c r="CZ185" i="4"/>
  <c r="DA185" i="4"/>
  <c r="BY185" i="4"/>
  <c r="BZ185" i="4"/>
  <c r="AH185" i="4"/>
  <c r="AN185" i="4"/>
  <c r="AA185" i="4"/>
  <c r="AE185" i="4"/>
  <c r="AO185" i="4"/>
  <c r="AC185" i="4"/>
  <c r="AM185" i="4"/>
  <c r="T185" i="4"/>
  <c r="AQ185" i="7"/>
  <c r="B185" i="4"/>
  <c r="C185" i="4"/>
  <c r="H185" i="4"/>
  <c r="AF185" i="7"/>
  <c r="R185" i="4"/>
  <c r="E185" i="4"/>
  <c r="I185" i="4"/>
  <c r="S185" i="4"/>
  <c r="F185" i="4"/>
  <c r="J185" i="4"/>
  <c r="D173" i="4"/>
  <c r="CV173" i="4"/>
  <c r="W173" i="7"/>
  <c r="FB173" i="4"/>
  <c r="AH173" i="7"/>
  <c r="AG173" i="7"/>
  <c r="FU173" i="4"/>
  <c r="FV173" i="4"/>
  <c r="FW173" i="4"/>
  <c r="FA173" i="4"/>
  <c r="EY173" i="4"/>
  <c r="EZ173" i="4"/>
  <c r="EO173" i="4"/>
  <c r="EP173" i="4"/>
  <c r="EM173" i="4"/>
  <c r="EQ173" i="4"/>
  <c r="EN173" i="4"/>
  <c r="CZ173" i="4"/>
  <c r="DA173" i="4"/>
  <c r="BY173" i="4"/>
  <c r="BZ173" i="4"/>
  <c r="AH173" i="4"/>
  <c r="AN173" i="4"/>
  <c r="AA173" i="4"/>
  <c r="AE173" i="4"/>
  <c r="AO173" i="4"/>
  <c r="AS173" i="4"/>
  <c r="AC173" i="4"/>
  <c r="AM173" i="4"/>
  <c r="T173" i="4"/>
  <c r="AQ173" i="7"/>
  <c r="B173" i="4"/>
  <c r="C173" i="4"/>
  <c r="H173" i="4"/>
  <c r="AF173" i="7"/>
  <c r="R173" i="4"/>
  <c r="E173" i="4"/>
  <c r="I173" i="4"/>
  <c r="S173" i="4"/>
  <c r="F173" i="4"/>
  <c r="J173" i="4"/>
  <c r="D157" i="4"/>
  <c r="CV157" i="4"/>
  <c r="W157" i="7"/>
  <c r="FB157" i="4"/>
  <c r="AG157" i="7"/>
  <c r="AH157" i="7"/>
  <c r="FU157" i="4"/>
  <c r="FV157" i="4"/>
  <c r="FW157" i="4"/>
  <c r="FA157" i="4"/>
  <c r="EY157" i="4"/>
  <c r="EZ157" i="4"/>
  <c r="EO157" i="4"/>
  <c r="EP157" i="4"/>
  <c r="EM157" i="4"/>
  <c r="EQ157" i="4"/>
  <c r="EN157" i="4"/>
  <c r="CZ157" i="4"/>
  <c r="DA157" i="4"/>
  <c r="BY157" i="4"/>
  <c r="BZ157" i="4"/>
  <c r="AH157" i="4"/>
  <c r="AN157" i="4"/>
  <c r="AA157" i="4"/>
  <c r="AE157" i="4"/>
  <c r="AO157" i="4"/>
  <c r="AC157" i="4"/>
  <c r="AM157" i="4"/>
  <c r="T157" i="4"/>
  <c r="AQ157" i="7"/>
  <c r="B157" i="4"/>
  <c r="C157" i="4"/>
  <c r="H157" i="4"/>
  <c r="AF157" i="7"/>
  <c r="R157" i="4"/>
  <c r="E157" i="4"/>
  <c r="I157" i="4"/>
  <c r="S157" i="4"/>
  <c r="F157" i="4"/>
  <c r="J157" i="4"/>
  <c r="D141" i="4"/>
  <c r="CV141" i="4"/>
  <c r="W141" i="7"/>
  <c r="FB141" i="4"/>
  <c r="AH141" i="7"/>
  <c r="AG141" i="7"/>
  <c r="FU141" i="4"/>
  <c r="FV141" i="4"/>
  <c r="FW141" i="4"/>
  <c r="FA141" i="4"/>
  <c r="EY141" i="4"/>
  <c r="EZ141" i="4"/>
  <c r="EO141" i="4"/>
  <c r="EP141" i="4"/>
  <c r="EM141" i="4"/>
  <c r="EQ141" i="4"/>
  <c r="EN141" i="4"/>
  <c r="DA141" i="4"/>
  <c r="CZ141" i="4"/>
  <c r="BY141" i="4"/>
  <c r="BZ141" i="4"/>
  <c r="AH141" i="4"/>
  <c r="AN141" i="4"/>
  <c r="AA141" i="4"/>
  <c r="AE141" i="4"/>
  <c r="AO141" i="4"/>
  <c r="AC141" i="4"/>
  <c r="AM141" i="4"/>
  <c r="T141" i="4"/>
  <c r="AQ141" i="7"/>
  <c r="B141" i="4"/>
  <c r="C141" i="4"/>
  <c r="H141" i="4"/>
  <c r="AF141" i="7"/>
  <c r="R141" i="4"/>
  <c r="E141" i="4"/>
  <c r="I141" i="4"/>
  <c r="S141" i="4"/>
  <c r="F141" i="4"/>
  <c r="J141" i="4"/>
  <c r="D125" i="4"/>
  <c r="CV125" i="4"/>
  <c r="W125" i="7"/>
  <c r="FB125" i="4"/>
  <c r="AH125" i="7"/>
  <c r="AG125" i="7"/>
  <c r="FU125" i="4"/>
  <c r="FV125" i="4"/>
  <c r="FW125" i="4"/>
  <c r="FA125" i="4"/>
  <c r="EY125" i="4"/>
  <c r="EZ125" i="4"/>
  <c r="EP125" i="4"/>
  <c r="EN125" i="4"/>
  <c r="EO125" i="4"/>
  <c r="EQ125" i="4"/>
  <c r="EM125" i="4"/>
  <c r="CZ125" i="4"/>
  <c r="DA125" i="4"/>
  <c r="BY125" i="4"/>
  <c r="BZ125" i="4"/>
  <c r="AA125" i="4"/>
  <c r="AE125" i="4"/>
  <c r="AO125" i="4"/>
  <c r="AC125" i="4"/>
  <c r="AM125" i="4"/>
  <c r="AH125" i="4"/>
  <c r="AN125" i="4"/>
  <c r="T125" i="4"/>
  <c r="AQ125" i="7"/>
  <c r="B125" i="4"/>
  <c r="C125" i="4"/>
  <c r="H125" i="4"/>
  <c r="AF125" i="7"/>
  <c r="R125" i="4"/>
  <c r="E125" i="4"/>
  <c r="I125" i="4"/>
  <c r="S125" i="4"/>
  <c r="F125" i="4"/>
  <c r="J125" i="4"/>
  <c r="D113" i="4"/>
  <c r="CV113" i="4"/>
  <c r="W113" i="7"/>
  <c r="FB113" i="4"/>
  <c r="AH113" i="7"/>
  <c r="AG113" i="7"/>
  <c r="FU113" i="4"/>
  <c r="FV113" i="4"/>
  <c r="FW113" i="4"/>
  <c r="FA113" i="4"/>
  <c r="EY113" i="4"/>
  <c r="EP113" i="4"/>
  <c r="EM113" i="4"/>
  <c r="EQ113" i="4"/>
  <c r="EN113" i="4"/>
  <c r="EZ113" i="4"/>
  <c r="EO113" i="4"/>
  <c r="CZ113" i="4"/>
  <c r="DA113" i="4"/>
  <c r="BY113" i="4"/>
  <c r="BZ113" i="4"/>
  <c r="AA113" i="4"/>
  <c r="AE113" i="4"/>
  <c r="AO113" i="4"/>
  <c r="AS113" i="4"/>
  <c r="AC113" i="4"/>
  <c r="AM113" i="4"/>
  <c r="AH113" i="4"/>
  <c r="AN113" i="4"/>
  <c r="T113" i="4"/>
  <c r="AQ113" i="7"/>
  <c r="B113" i="4"/>
  <c r="C113" i="4"/>
  <c r="H113" i="4"/>
  <c r="AF113" i="7"/>
  <c r="R113" i="4"/>
  <c r="E113" i="4"/>
  <c r="I113" i="4"/>
  <c r="S113" i="4"/>
  <c r="F113" i="4"/>
  <c r="J113" i="4"/>
  <c r="D97" i="4"/>
  <c r="CV97" i="4"/>
  <c r="W97" i="7"/>
  <c r="FB97" i="4"/>
  <c r="AH97" i="7"/>
  <c r="AG97" i="7"/>
  <c r="FU97" i="4"/>
  <c r="FV97" i="4"/>
  <c r="FW97" i="4"/>
  <c r="FA97" i="4"/>
  <c r="EY97" i="4"/>
  <c r="EP97" i="4"/>
  <c r="EM97" i="4"/>
  <c r="EQ97" i="4"/>
  <c r="EN97" i="4"/>
  <c r="EO97" i="4"/>
  <c r="EZ97" i="4"/>
  <c r="CZ97" i="4"/>
  <c r="DA97" i="4"/>
  <c r="BY97" i="4"/>
  <c r="BZ97" i="4"/>
  <c r="AH97" i="4"/>
  <c r="AN97" i="4"/>
  <c r="AA97" i="4"/>
  <c r="AE97" i="4"/>
  <c r="AO97" i="4"/>
  <c r="BD97" i="4"/>
  <c r="AC97" i="4"/>
  <c r="AM97" i="4"/>
  <c r="T97" i="4"/>
  <c r="AQ97" i="7"/>
  <c r="B97" i="4"/>
  <c r="C97" i="4"/>
  <c r="H97" i="4"/>
  <c r="AF97" i="7"/>
  <c r="R97" i="4"/>
  <c r="E97" i="4"/>
  <c r="I97" i="4"/>
  <c r="S97" i="4"/>
  <c r="F97" i="4"/>
  <c r="J97" i="4"/>
  <c r="D81" i="4"/>
  <c r="CV81" i="4"/>
  <c r="W81" i="7"/>
  <c r="FB81" i="4"/>
  <c r="AH81" i="7"/>
  <c r="AG81" i="7"/>
  <c r="FU81" i="4"/>
  <c r="FV81" i="4"/>
  <c r="FW81" i="4"/>
  <c r="FA81" i="4"/>
  <c r="EY81" i="4"/>
  <c r="EP81" i="4"/>
  <c r="EM81" i="4"/>
  <c r="EQ81" i="4"/>
  <c r="EN81" i="4"/>
  <c r="EO81" i="4"/>
  <c r="EZ81" i="4"/>
  <c r="CZ81" i="4"/>
  <c r="BY81" i="4"/>
  <c r="DA81" i="4"/>
  <c r="BZ81" i="4"/>
  <c r="AH81" i="4"/>
  <c r="AN81" i="4"/>
  <c r="AA81" i="4"/>
  <c r="AE81" i="4"/>
  <c r="AO81" i="4"/>
  <c r="AC81" i="4"/>
  <c r="AM81" i="4"/>
  <c r="T81" i="4"/>
  <c r="AQ81" i="7"/>
  <c r="B81" i="4"/>
  <c r="C81" i="4"/>
  <c r="H81" i="4"/>
  <c r="AF81" i="7"/>
  <c r="R81" i="4"/>
  <c r="E81" i="4"/>
  <c r="I81" i="4"/>
  <c r="S81" i="4"/>
  <c r="F81" i="4"/>
  <c r="J81" i="4"/>
  <c r="D65" i="4"/>
  <c r="CV65" i="4"/>
  <c r="W65" i="7"/>
  <c r="FB65" i="4"/>
  <c r="AH65" i="7"/>
  <c r="AG65" i="7"/>
  <c r="FU65" i="4"/>
  <c r="FV65" i="4"/>
  <c r="FW65" i="4"/>
  <c r="FA65" i="4"/>
  <c r="EY65" i="4"/>
  <c r="EP65" i="4"/>
  <c r="EM65" i="4"/>
  <c r="EQ65" i="4"/>
  <c r="EN65" i="4"/>
  <c r="EZ65" i="4"/>
  <c r="EO65" i="4"/>
  <c r="CZ65" i="4"/>
  <c r="BY65" i="4"/>
  <c r="DA65" i="4"/>
  <c r="BZ65" i="4"/>
  <c r="AH65" i="4"/>
  <c r="AN65" i="4"/>
  <c r="AA65" i="4"/>
  <c r="AE65" i="4"/>
  <c r="AO65" i="4"/>
  <c r="AC65" i="4"/>
  <c r="AM65" i="4"/>
  <c r="T65" i="4"/>
  <c r="AQ65" i="7"/>
  <c r="B65" i="4"/>
  <c r="C65" i="4"/>
  <c r="H65" i="4"/>
  <c r="AF65" i="7"/>
  <c r="R65" i="4"/>
  <c r="E65" i="4"/>
  <c r="I65" i="4"/>
  <c r="S65" i="4"/>
  <c r="F65" i="4"/>
  <c r="J65" i="4"/>
  <c r="D196" i="4"/>
  <c r="CV196" i="4"/>
  <c r="W196" i="7"/>
  <c r="FB196" i="4"/>
  <c r="AG196" i="7"/>
  <c r="AH196" i="7"/>
  <c r="EZ196" i="4"/>
  <c r="FA196" i="4"/>
  <c r="FU196" i="4"/>
  <c r="FV196" i="4"/>
  <c r="FW196" i="4"/>
  <c r="EM196" i="4"/>
  <c r="EQ196" i="4"/>
  <c r="EN196" i="4"/>
  <c r="EY196" i="4"/>
  <c r="EO196" i="4"/>
  <c r="EP196" i="4"/>
  <c r="CZ196" i="4"/>
  <c r="DA196" i="4"/>
  <c r="BY196" i="4"/>
  <c r="BZ196" i="4"/>
  <c r="AC196" i="4"/>
  <c r="AM196" i="4"/>
  <c r="AH196" i="4"/>
  <c r="AN196" i="4"/>
  <c r="AA196" i="4"/>
  <c r="AE196" i="4"/>
  <c r="AO196" i="4"/>
  <c r="S196" i="4"/>
  <c r="F196" i="4"/>
  <c r="J196" i="4"/>
  <c r="T196" i="4"/>
  <c r="B196" i="4"/>
  <c r="C196" i="4"/>
  <c r="H196" i="4"/>
  <c r="R196" i="4"/>
  <c r="E196" i="4"/>
  <c r="I196" i="4"/>
  <c r="AQ196" i="7"/>
  <c r="AF196" i="7"/>
  <c r="D188" i="4"/>
  <c r="CV188" i="4"/>
  <c r="W188" i="7"/>
  <c r="FB188" i="4"/>
  <c r="AG188" i="7"/>
  <c r="AH188" i="7"/>
  <c r="EZ188" i="4"/>
  <c r="FU188" i="4"/>
  <c r="FV188" i="4"/>
  <c r="FW188" i="4"/>
  <c r="FA188" i="4"/>
  <c r="EY188" i="4"/>
  <c r="EM188" i="4"/>
  <c r="EQ188" i="4"/>
  <c r="EN188" i="4"/>
  <c r="EO188" i="4"/>
  <c r="EP188" i="4"/>
  <c r="CZ188" i="4"/>
  <c r="DA188" i="4"/>
  <c r="BY188" i="4"/>
  <c r="BZ188" i="4"/>
  <c r="AC188" i="4"/>
  <c r="AM188" i="4"/>
  <c r="AH188" i="4"/>
  <c r="AN188" i="4"/>
  <c r="AA188" i="4"/>
  <c r="AE188" i="4"/>
  <c r="AO188" i="4"/>
  <c r="S188" i="4"/>
  <c r="F188" i="4"/>
  <c r="J188" i="4"/>
  <c r="T188" i="4"/>
  <c r="B188" i="4"/>
  <c r="C188" i="4"/>
  <c r="H188" i="4"/>
  <c r="R188" i="4"/>
  <c r="E188" i="4"/>
  <c r="I188" i="4"/>
  <c r="AQ188" i="7"/>
  <c r="AF188" i="7"/>
  <c r="D180" i="4"/>
  <c r="CV180" i="4"/>
  <c r="W180" i="7"/>
  <c r="FB180" i="4"/>
  <c r="AG180" i="7"/>
  <c r="AH180" i="7"/>
  <c r="EZ180" i="4"/>
  <c r="FA180" i="4"/>
  <c r="EM180" i="4"/>
  <c r="EQ180" i="4"/>
  <c r="EN180" i="4"/>
  <c r="EY180" i="4"/>
  <c r="EO180" i="4"/>
  <c r="FU180" i="4"/>
  <c r="FV180" i="4"/>
  <c r="FW180" i="4"/>
  <c r="EP180" i="4"/>
  <c r="CZ180" i="4"/>
  <c r="DA180" i="4"/>
  <c r="BY180" i="4"/>
  <c r="BZ180" i="4"/>
  <c r="AC180" i="4"/>
  <c r="AM180" i="4"/>
  <c r="AH180" i="4"/>
  <c r="AN180" i="4"/>
  <c r="AA180" i="4"/>
  <c r="AE180" i="4"/>
  <c r="AO180" i="4"/>
  <c r="S180" i="4"/>
  <c r="F180" i="4"/>
  <c r="J180" i="4"/>
  <c r="T180" i="4"/>
  <c r="B180" i="4"/>
  <c r="C180" i="4"/>
  <c r="H180" i="4"/>
  <c r="R180" i="4"/>
  <c r="E180" i="4"/>
  <c r="I180" i="4"/>
  <c r="AQ180" i="7"/>
  <c r="AF180" i="7"/>
  <c r="D176" i="4"/>
  <c r="CV176" i="4"/>
  <c r="W176" i="7"/>
  <c r="FB176" i="4"/>
  <c r="AG176" i="7"/>
  <c r="AH176" i="7"/>
  <c r="EZ176" i="4"/>
  <c r="FA176" i="4"/>
  <c r="FU176" i="4"/>
  <c r="FV176" i="4"/>
  <c r="FW176" i="4"/>
  <c r="EY176" i="4"/>
  <c r="EM176" i="4"/>
  <c r="EQ176" i="4"/>
  <c r="EN176" i="4"/>
  <c r="EO176" i="4"/>
  <c r="EP176" i="4"/>
  <c r="CZ176" i="4"/>
  <c r="DA176" i="4"/>
  <c r="BY176" i="4"/>
  <c r="BZ176" i="4"/>
  <c r="AC176" i="4"/>
  <c r="AM176" i="4"/>
  <c r="AH176" i="4"/>
  <c r="AN176" i="4"/>
  <c r="AA176" i="4"/>
  <c r="AE176" i="4"/>
  <c r="AO176" i="4"/>
  <c r="S176" i="4"/>
  <c r="F176" i="4"/>
  <c r="J176" i="4"/>
  <c r="T176" i="4"/>
  <c r="B176" i="4"/>
  <c r="C176" i="4"/>
  <c r="H176" i="4"/>
  <c r="R176" i="4"/>
  <c r="E176" i="4"/>
  <c r="I176" i="4"/>
  <c r="AQ176" i="7"/>
  <c r="AF176" i="7"/>
  <c r="D172" i="4"/>
  <c r="CV172" i="4"/>
  <c r="W172" i="7"/>
  <c r="FB172" i="4"/>
  <c r="AG172" i="7"/>
  <c r="AH172" i="7"/>
  <c r="EZ172" i="4"/>
  <c r="FA172" i="4"/>
  <c r="FU172" i="4"/>
  <c r="FV172" i="4"/>
  <c r="FW172" i="4"/>
  <c r="EY172" i="4"/>
  <c r="EM172" i="4"/>
  <c r="EQ172" i="4"/>
  <c r="EN172" i="4"/>
  <c r="EO172" i="4"/>
  <c r="EP172" i="4"/>
  <c r="CZ172" i="4"/>
  <c r="DA172" i="4"/>
  <c r="BY172" i="4"/>
  <c r="BZ172" i="4"/>
  <c r="AC172" i="4"/>
  <c r="AM172" i="4"/>
  <c r="AH172" i="4"/>
  <c r="AN172" i="4"/>
  <c r="AA172" i="4"/>
  <c r="AE172" i="4"/>
  <c r="AO172" i="4"/>
  <c r="S172" i="4"/>
  <c r="F172" i="4"/>
  <c r="J172" i="4"/>
  <c r="T172" i="4"/>
  <c r="B172" i="4"/>
  <c r="C172" i="4"/>
  <c r="H172" i="4"/>
  <c r="R172" i="4"/>
  <c r="E172" i="4"/>
  <c r="I172" i="4"/>
  <c r="AQ172" i="7"/>
  <c r="AF172" i="7"/>
  <c r="D168" i="4"/>
  <c r="CV168" i="4"/>
  <c r="W168" i="7"/>
  <c r="FB168" i="4"/>
  <c r="AG168" i="7"/>
  <c r="AH168" i="7"/>
  <c r="EZ168" i="4"/>
  <c r="FA168" i="4"/>
  <c r="FU168" i="4"/>
  <c r="FV168" i="4"/>
  <c r="FW168" i="4"/>
  <c r="EY168" i="4"/>
  <c r="EM168" i="4"/>
  <c r="EQ168" i="4"/>
  <c r="EN168" i="4"/>
  <c r="EO168" i="4"/>
  <c r="EP168" i="4"/>
  <c r="CZ168" i="4"/>
  <c r="DA168" i="4"/>
  <c r="BY168" i="4"/>
  <c r="BZ168" i="4"/>
  <c r="AC168" i="4"/>
  <c r="AM168" i="4"/>
  <c r="AH168" i="4"/>
  <c r="AN168" i="4"/>
  <c r="AA168" i="4"/>
  <c r="AE168" i="4"/>
  <c r="AO168" i="4"/>
  <c r="S168" i="4"/>
  <c r="F168" i="4"/>
  <c r="J168" i="4"/>
  <c r="T168" i="4"/>
  <c r="B168" i="4"/>
  <c r="C168" i="4"/>
  <c r="H168" i="4"/>
  <c r="R168" i="4"/>
  <c r="E168" i="4"/>
  <c r="I168" i="4"/>
  <c r="AQ168" i="7"/>
  <c r="AF168" i="7"/>
  <c r="D164" i="4"/>
  <c r="CV164" i="4"/>
  <c r="W164" i="7"/>
  <c r="FB164" i="4"/>
  <c r="AG164" i="7"/>
  <c r="AH164" i="7"/>
  <c r="EZ164" i="4"/>
  <c r="FA164" i="4"/>
  <c r="EY164" i="4"/>
  <c r="EM164" i="4"/>
  <c r="EQ164" i="4"/>
  <c r="EN164" i="4"/>
  <c r="FU164" i="4"/>
  <c r="FV164" i="4"/>
  <c r="FW164" i="4"/>
  <c r="EO164" i="4"/>
  <c r="EP164" i="4"/>
  <c r="CZ164" i="4"/>
  <c r="DA164" i="4"/>
  <c r="BY164" i="4"/>
  <c r="BZ164" i="4"/>
  <c r="AC164" i="4"/>
  <c r="AM164" i="4"/>
  <c r="AH164" i="4"/>
  <c r="AN164" i="4"/>
  <c r="AA164" i="4"/>
  <c r="AE164" i="4"/>
  <c r="AO164" i="4"/>
  <c r="S164" i="4"/>
  <c r="F164" i="4"/>
  <c r="J164" i="4"/>
  <c r="T164" i="4"/>
  <c r="B164" i="4"/>
  <c r="C164" i="4"/>
  <c r="H164" i="4"/>
  <c r="R164" i="4"/>
  <c r="E164" i="4"/>
  <c r="I164" i="4"/>
  <c r="AQ164" i="7"/>
  <c r="AF164" i="7"/>
  <c r="D160" i="4"/>
  <c r="CV160" i="4"/>
  <c r="W160" i="7"/>
  <c r="FB160" i="4"/>
  <c r="AG160" i="7"/>
  <c r="AH160" i="7"/>
  <c r="EZ160" i="4"/>
  <c r="FA160" i="4"/>
  <c r="FU160" i="4"/>
  <c r="FV160" i="4"/>
  <c r="FW160" i="4"/>
  <c r="EY160" i="4"/>
  <c r="EM160" i="4"/>
  <c r="EQ160" i="4"/>
  <c r="EN160" i="4"/>
  <c r="EO160" i="4"/>
  <c r="EP160" i="4"/>
  <c r="CZ160" i="4"/>
  <c r="DA160" i="4"/>
  <c r="BY160" i="4"/>
  <c r="BZ160" i="4"/>
  <c r="AC160" i="4"/>
  <c r="AM160" i="4"/>
  <c r="AH160" i="4"/>
  <c r="AN160" i="4"/>
  <c r="AA160" i="4"/>
  <c r="AE160" i="4"/>
  <c r="AO160" i="4"/>
  <c r="S160" i="4"/>
  <c r="F160" i="4"/>
  <c r="J160" i="4"/>
  <c r="T160" i="4"/>
  <c r="B160" i="4"/>
  <c r="C160" i="4"/>
  <c r="H160" i="4"/>
  <c r="R160" i="4"/>
  <c r="E160" i="4"/>
  <c r="I160" i="4"/>
  <c r="AQ160" i="7"/>
  <c r="AF160" i="7"/>
  <c r="D156" i="4"/>
  <c r="CV156" i="4"/>
  <c r="W156" i="7"/>
  <c r="FB156" i="4"/>
  <c r="AG156" i="7"/>
  <c r="AH156" i="7"/>
  <c r="EZ156" i="4"/>
  <c r="FA156" i="4"/>
  <c r="FU156" i="4"/>
  <c r="FV156" i="4"/>
  <c r="FW156" i="4"/>
  <c r="EM156" i="4"/>
  <c r="EQ156" i="4"/>
  <c r="EY156" i="4"/>
  <c r="EN156" i="4"/>
  <c r="EO156" i="4"/>
  <c r="EP156" i="4"/>
  <c r="CZ156" i="4"/>
  <c r="DA156" i="4"/>
  <c r="BY156" i="4"/>
  <c r="BZ156" i="4"/>
  <c r="AC156" i="4"/>
  <c r="AM156" i="4"/>
  <c r="AH156" i="4"/>
  <c r="AN156" i="4"/>
  <c r="AA156" i="4"/>
  <c r="AE156" i="4"/>
  <c r="AO156" i="4"/>
  <c r="S156" i="4"/>
  <c r="F156" i="4"/>
  <c r="J156" i="4"/>
  <c r="T156" i="4"/>
  <c r="B156" i="4"/>
  <c r="C156" i="4"/>
  <c r="H156" i="4"/>
  <c r="R156" i="4"/>
  <c r="E156" i="4"/>
  <c r="I156" i="4"/>
  <c r="AQ156" i="7"/>
  <c r="AF156" i="7"/>
  <c r="D152" i="4"/>
  <c r="CV152" i="4"/>
  <c r="W152" i="7"/>
  <c r="FB152" i="4"/>
  <c r="AG152" i="7"/>
  <c r="AH152" i="7"/>
  <c r="EZ152" i="4"/>
  <c r="FA152" i="4"/>
  <c r="FU152" i="4"/>
  <c r="FV152" i="4"/>
  <c r="FW152" i="4"/>
  <c r="EY152" i="4"/>
  <c r="EM152" i="4"/>
  <c r="EQ152" i="4"/>
  <c r="EN152" i="4"/>
  <c r="EO152" i="4"/>
  <c r="EP152" i="4"/>
  <c r="CZ152" i="4"/>
  <c r="DA152" i="4"/>
  <c r="BY152" i="4"/>
  <c r="BZ152" i="4"/>
  <c r="AC152" i="4"/>
  <c r="AM152" i="4"/>
  <c r="AH152" i="4"/>
  <c r="AN152" i="4"/>
  <c r="AA152" i="4"/>
  <c r="AE152" i="4"/>
  <c r="AO152" i="4"/>
  <c r="S152" i="4"/>
  <c r="F152" i="4"/>
  <c r="J152" i="4"/>
  <c r="T152" i="4"/>
  <c r="B152" i="4"/>
  <c r="C152" i="4"/>
  <c r="H152" i="4"/>
  <c r="R152" i="4"/>
  <c r="E152" i="4"/>
  <c r="I152" i="4"/>
  <c r="AQ152" i="7"/>
  <c r="AF152" i="7"/>
  <c r="D148" i="4"/>
  <c r="CV148" i="4"/>
  <c r="W148" i="7"/>
  <c r="FB148" i="4"/>
  <c r="AG148" i="7"/>
  <c r="AH148" i="7"/>
  <c r="EZ148" i="4"/>
  <c r="FA148" i="4"/>
  <c r="EY148" i="4"/>
  <c r="EM148" i="4"/>
  <c r="EQ148" i="4"/>
  <c r="FU148" i="4"/>
  <c r="FV148" i="4"/>
  <c r="FW148" i="4"/>
  <c r="EN148" i="4"/>
  <c r="EO148" i="4"/>
  <c r="EP148" i="4"/>
  <c r="CZ148" i="4"/>
  <c r="DA148" i="4"/>
  <c r="BY148" i="4"/>
  <c r="BZ148" i="4"/>
  <c r="AC148" i="4"/>
  <c r="AM148" i="4"/>
  <c r="AH148" i="4"/>
  <c r="AN148" i="4"/>
  <c r="AA148" i="4"/>
  <c r="AE148" i="4"/>
  <c r="AO148" i="4"/>
  <c r="S148" i="4"/>
  <c r="F148" i="4"/>
  <c r="J148" i="4"/>
  <c r="T148" i="4"/>
  <c r="B148" i="4"/>
  <c r="C148" i="4"/>
  <c r="H148" i="4"/>
  <c r="R148" i="4"/>
  <c r="E148" i="4"/>
  <c r="I148" i="4"/>
  <c r="AQ148" i="7"/>
  <c r="AF148" i="7"/>
  <c r="D144" i="4"/>
  <c r="CV144" i="4"/>
  <c r="W144" i="7"/>
  <c r="FB144" i="4"/>
  <c r="AG144" i="7"/>
  <c r="AH144" i="7"/>
  <c r="EZ144" i="4"/>
  <c r="FA144" i="4"/>
  <c r="FU144" i="4"/>
  <c r="FV144" i="4"/>
  <c r="FW144" i="4"/>
  <c r="EY144" i="4"/>
  <c r="EM144" i="4"/>
  <c r="EQ144" i="4"/>
  <c r="EN144" i="4"/>
  <c r="EO144" i="4"/>
  <c r="EP144" i="4"/>
  <c r="CZ144" i="4"/>
  <c r="DA144" i="4"/>
  <c r="BY144" i="4"/>
  <c r="BZ144" i="4"/>
  <c r="AC144" i="4"/>
  <c r="AM144" i="4"/>
  <c r="AH144" i="4"/>
  <c r="AN144" i="4"/>
  <c r="AA144" i="4"/>
  <c r="AE144" i="4"/>
  <c r="AO144" i="4"/>
  <c r="S144" i="4"/>
  <c r="F144" i="4"/>
  <c r="J144" i="4"/>
  <c r="T144" i="4"/>
  <c r="B144" i="4"/>
  <c r="C144" i="4"/>
  <c r="H144" i="4"/>
  <c r="R144" i="4"/>
  <c r="E144" i="4"/>
  <c r="I144" i="4"/>
  <c r="AQ144" i="7"/>
  <c r="AF144" i="7"/>
  <c r="D140" i="4"/>
  <c r="CV140" i="4"/>
  <c r="W140" i="7"/>
  <c r="FB140" i="4"/>
  <c r="AG140" i="7"/>
  <c r="AH140" i="7"/>
  <c r="EZ140" i="4"/>
  <c r="FA140" i="4"/>
  <c r="FU140" i="4"/>
  <c r="FV140" i="4"/>
  <c r="FW140" i="4"/>
  <c r="EM140" i="4"/>
  <c r="EQ140" i="4"/>
  <c r="EN140" i="4"/>
  <c r="EY140" i="4"/>
  <c r="EO140" i="4"/>
  <c r="EP140" i="4"/>
  <c r="DA140" i="4"/>
  <c r="CZ140" i="4"/>
  <c r="BY140" i="4"/>
  <c r="BZ140" i="4"/>
  <c r="AC140" i="4"/>
  <c r="AM140" i="4"/>
  <c r="AH140" i="4"/>
  <c r="AN140" i="4"/>
  <c r="AA140" i="4"/>
  <c r="AE140" i="4"/>
  <c r="AO140" i="4"/>
  <c r="AS140" i="4"/>
  <c r="S140" i="4"/>
  <c r="F140" i="4"/>
  <c r="J140" i="4"/>
  <c r="T140" i="4"/>
  <c r="B140" i="4"/>
  <c r="C140" i="4"/>
  <c r="H140" i="4"/>
  <c r="R140" i="4"/>
  <c r="E140" i="4"/>
  <c r="I140" i="4"/>
  <c r="AQ140" i="7"/>
  <c r="AF140" i="7"/>
  <c r="D136" i="4"/>
  <c r="CV136" i="4"/>
  <c r="W136" i="7"/>
  <c r="FB136" i="4"/>
  <c r="AG136" i="7"/>
  <c r="AH136" i="7"/>
  <c r="EZ136" i="4"/>
  <c r="FA136" i="4"/>
  <c r="FU136" i="4"/>
  <c r="FV136" i="4"/>
  <c r="FW136" i="4"/>
  <c r="EY136" i="4"/>
  <c r="EM136" i="4"/>
  <c r="EQ136" i="4"/>
  <c r="EN136" i="4"/>
  <c r="EO136" i="4"/>
  <c r="EP136" i="4"/>
  <c r="DA136" i="4"/>
  <c r="CZ136" i="4"/>
  <c r="BY136" i="4"/>
  <c r="BZ136" i="4"/>
  <c r="AC136" i="4"/>
  <c r="AM136" i="4"/>
  <c r="AH136" i="4"/>
  <c r="AN136" i="4"/>
  <c r="AA136" i="4"/>
  <c r="AE136" i="4"/>
  <c r="AO136" i="4"/>
  <c r="S136" i="4"/>
  <c r="F136" i="4"/>
  <c r="J136" i="4"/>
  <c r="T136" i="4"/>
  <c r="B136" i="4"/>
  <c r="C136" i="4"/>
  <c r="H136" i="4"/>
  <c r="R136" i="4"/>
  <c r="E136" i="4"/>
  <c r="I136" i="4"/>
  <c r="AQ136" i="7"/>
  <c r="AF136" i="7"/>
  <c r="D132" i="4"/>
  <c r="CV132" i="4"/>
  <c r="W132" i="7"/>
  <c r="FB132" i="4"/>
  <c r="AG132" i="7"/>
  <c r="AH132" i="7"/>
  <c r="EZ132" i="4"/>
  <c r="FA132" i="4"/>
  <c r="EY132" i="4"/>
  <c r="FU132" i="4"/>
  <c r="FV132" i="4"/>
  <c r="FW132" i="4"/>
  <c r="EM132" i="4"/>
  <c r="EQ132" i="4"/>
  <c r="EN132" i="4"/>
  <c r="EO132" i="4"/>
  <c r="CZ132" i="4"/>
  <c r="EP132" i="4"/>
  <c r="DA132" i="4"/>
  <c r="BY132" i="4"/>
  <c r="BZ132" i="4"/>
  <c r="AH132" i="4"/>
  <c r="AN132" i="4"/>
  <c r="AA132" i="4"/>
  <c r="AE132" i="4"/>
  <c r="AO132" i="4"/>
  <c r="AC132" i="4"/>
  <c r="AM132" i="4"/>
  <c r="S132" i="4"/>
  <c r="F132" i="4"/>
  <c r="J132" i="4"/>
  <c r="T132" i="4"/>
  <c r="B132" i="4"/>
  <c r="C132" i="4"/>
  <c r="H132" i="4"/>
  <c r="R132" i="4"/>
  <c r="E132" i="4"/>
  <c r="I132" i="4"/>
  <c r="AQ132" i="7"/>
  <c r="AF132" i="7"/>
  <c r="D128" i="4"/>
  <c r="CV128" i="4"/>
  <c r="W128" i="7"/>
  <c r="FB128" i="4"/>
  <c r="AG128" i="7"/>
  <c r="AH128" i="7"/>
  <c r="EZ128" i="4"/>
  <c r="FA128" i="4"/>
  <c r="FU128" i="4"/>
  <c r="FV128" i="4"/>
  <c r="FW128" i="4"/>
  <c r="EY128" i="4"/>
  <c r="EM128" i="4"/>
  <c r="EQ128" i="4"/>
  <c r="EN128" i="4"/>
  <c r="EO128" i="4"/>
  <c r="CZ128" i="4"/>
  <c r="EP128" i="4"/>
  <c r="DA128" i="4"/>
  <c r="BY128" i="4"/>
  <c r="BZ128" i="4"/>
  <c r="AH128" i="4"/>
  <c r="AN128" i="4"/>
  <c r="AA128" i="4"/>
  <c r="AE128" i="4"/>
  <c r="AO128" i="4"/>
  <c r="AS128" i="4"/>
  <c r="AC128" i="4"/>
  <c r="AM128" i="4"/>
  <c r="S128" i="4"/>
  <c r="F128" i="4"/>
  <c r="J128" i="4"/>
  <c r="T128" i="4"/>
  <c r="B128" i="4"/>
  <c r="C128" i="4"/>
  <c r="H128" i="4"/>
  <c r="R128" i="4"/>
  <c r="E128" i="4"/>
  <c r="I128" i="4"/>
  <c r="AQ128" i="7"/>
  <c r="AF128" i="7"/>
  <c r="D124" i="4"/>
  <c r="CV124" i="4"/>
  <c r="W124" i="7"/>
  <c r="FB124" i="4"/>
  <c r="AG124" i="7"/>
  <c r="AH124" i="7"/>
  <c r="EZ124" i="4"/>
  <c r="FA124" i="4"/>
  <c r="EN124" i="4"/>
  <c r="FU124" i="4"/>
  <c r="FV124" i="4"/>
  <c r="FW124" i="4"/>
  <c r="EO124" i="4"/>
  <c r="EP124" i="4"/>
  <c r="EQ124" i="4"/>
  <c r="CZ124" i="4"/>
  <c r="EM124" i="4"/>
  <c r="EY124" i="4"/>
  <c r="BY124" i="4"/>
  <c r="DA124" i="4"/>
  <c r="BZ124" i="4"/>
  <c r="AH124" i="4"/>
  <c r="AN124" i="4"/>
  <c r="AA124" i="4"/>
  <c r="AE124" i="4"/>
  <c r="AO124" i="4"/>
  <c r="AC124" i="4"/>
  <c r="AM124" i="4"/>
  <c r="S124" i="4"/>
  <c r="F124" i="4"/>
  <c r="J124" i="4"/>
  <c r="T124" i="4"/>
  <c r="B124" i="4"/>
  <c r="C124" i="4"/>
  <c r="H124" i="4"/>
  <c r="R124" i="4"/>
  <c r="E124" i="4"/>
  <c r="I124" i="4"/>
  <c r="AQ124" i="7"/>
  <c r="AF124" i="7"/>
  <c r="D120" i="4"/>
  <c r="CV120" i="4"/>
  <c r="W120" i="7"/>
  <c r="FB120" i="4"/>
  <c r="AG120" i="7"/>
  <c r="AH120" i="7"/>
  <c r="EZ120" i="4"/>
  <c r="FA120" i="4"/>
  <c r="FU120" i="4"/>
  <c r="FV120" i="4"/>
  <c r="FW120" i="4"/>
  <c r="EY120" i="4"/>
  <c r="EN120" i="4"/>
  <c r="EO120" i="4"/>
  <c r="EP120" i="4"/>
  <c r="EQ120" i="4"/>
  <c r="CZ120" i="4"/>
  <c r="EM120" i="4"/>
  <c r="DA120" i="4"/>
  <c r="BY120" i="4"/>
  <c r="BZ120" i="4"/>
  <c r="AH120" i="4"/>
  <c r="AN120" i="4"/>
  <c r="AA120" i="4"/>
  <c r="AE120" i="4"/>
  <c r="AO120" i="4"/>
  <c r="AC120" i="4"/>
  <c r="AM120" i="4"/>
  <c r="S120" i="4"/>
  <c r="F120" i="4"/>
  <c r="J120" i="4"/>
  <c r="T120" i="4"/>
  <c r="B120" i="4"/>
  <c r="C120" i="4"/>
  <c r="H120" i="4"/>
  <c r="R120" i="4"/>
  <c r="E120" i="4"/>
  <c r="I120" i="4"/>
  <c r="AQ120" i="7"/>
  <c r="AF120" i="7"/>
  <c r="D116" i="4"/>
  <c r="CV116" i="4"/>
  <c r="W116" i="7"/>
  <c r="FB116" i="4"/>
  <c r="AG116" i="7"/>
  <c r="AH116" i="7"/>
  <c r="EZ116" i="4"/>
  <c r="FA116" i="4"/>
  <c r="EN116" i="4"/>
  <c r="EY116" i="4"/>
  <c r="EO116" i="4"/>
  <c r="EP116" i="4"/>
  <c r="EM116" i="4"/>
  <c r="EQ116" i="4"/>
  <c r="FU116" i="4"/>
  <c r="FV116" i="4"/>
  <c r="FW116" i="4"/>
  <c r="CZ116" i="4"/>
  <c r="BY116" i="4"/>
  <c r="DA116" i="4"/>
  <c r="BZ116" i="4"/>
  <c r="AH116" i="4"/>
  <c r="AN116" i="4"/>
  <c r="AA116" i="4"/>
  <c r="AE116" i="4"/>
  <c r="AO116" i="4"/>
  <c r="AC116" i="4"/>
  <c r="AM116" i="4"/>
  <c r="S116" i="4"/>
  <c r="F116" i="4"/>
  <c r="J116" i="4"/>
  <c r="T116" i="4"/>
  <c r="B116" i="4"/>
  <c r="C116" i="4"/>
  <c r="H116" i="4"/>
  <c r="R116" i="4"/>
  <c r="E116" i="4"/>
  <c r="I116" i="4"/>
  <c r="AQ116" i="7"/>
  <c r="AF116" i="7"/>
  <c r="D112" i="4"/>
  <c r="CV112" i="4"/>
  <c r="W112" i="7"/>
  <c r="FB112" i="4"/>
  <c r="AG112" i="7"/>
  <c r="AH112" i="7"/>
  <c r="EZ112" i="4"/>
  <c r="FA112" i="4"/>
  <c r="EN112" i="4"/>
  <c r="EO112" i="4"/>
  <c r="FU112" i="4"/>
  <c r="FV112" i="4"/>
  <c r="FW112" i="4"/>
  <c r="EY112" i="4"/>
  <c r="EP112" i="4"/>
  <c r="EQ112" i="4"/>
  <c r="CZ112" i="4"/>
  <c r="EM112" i="4"/>
  <c r="DA112" i="4"/>
  <c r="BY112" i="4"/>
  <c r="BZ112" i="4"/>
  <c r="AH112" i="4"/>
  <c r="AN112" i="4"/>
  <c r="AA112" i="4"/>
  <c r="AE112" i="4"/>
  <c r="AO112" i="4"/>
  <c r="AS112" i="4"/>
  <c r="AC112" i="4"/>
  <c r="AM112" i="4"/>
  <c r="S112" i="4"/>
  <c r="F112" i="4"/>
  <c r="J112" i="4"/>
  <c r="T112" i="4"/>
  <c r="B112" i="4"/>
  <c r="C112" i="4"/>
  <c r="H112" i="4"/>
  <c r="R112" i="4"/>
  <c r="E112" i="4"/>
  <c r="I112" i="4"/>
  <c r="AQ112" i="7"/>
  <c r="AF112" i="7"/>
  <c r="D108" i="4"/>
  <c r="CV108" i="4"/>
  <c r="W108" i="7"/>
  <c r="FB108" i="4"/>
  <c r="AG108" i="7"/>
  <c r="AH108" i="7"/>
  <c r="EZ108" i="4"/>
  <c r="FA108" i="4"/>
  <c r="EN108" i="4"/>
  <c r="FU108" i="4"/>
  <c r="FV108" i="4"/>
  <c r="FW108" i="4"/>
  <c r="EO108" i="4"/>
  <c r="EP108" i="4"/>
  <c r="EY108" i="4"/>
  <c r="EM108" i="4"/>
  <c r="EQ108" i="4"/>
  <c r="CZ108" i="4"/>
  <c r="BY108" i="4"/>
  <c r="DA108" i="4"/>
  <c r="BZ108" i="4"/>
  <c r="AC108" i="4"/>
  <c r="AM108" i="4"/>
  <c r="AH108" i="4"/>
  <c r="AN108" i="4"/>
  <c r="AA108" i="4"/>
  <c r="AE108" i="4"/>
  <c r="AO108" i="4"/>
  <c r="AS108" i="4"/>
  <c r="S108" i="4"/>
  <c r="F108" i="4"/>
  <c r="J108" i="4"/>
  <c r="T108" i="4"/>
  <c r="B108" i="4"/>
  <c r="C108" i="4"/>
  <c r="H108" i="4"/>
  <c r="R108" i="4"/>
  <c r="E108" i="4"/>
  <c r="I108" i="4"/>
  <c r="AQ108" i="7"/>
  <c r="AF108" i="7"/>
  <c r="D104" i="4"/>
  <c r="CV104" i="4"/>
  <c r="W104" i="7"/>
  <c r="FB104" i="4"/>
  <c r="AG104" i="7"/>
  <c r="AH104" i="7"/>
  <c r="EZ104" i="4"/>
  <c r="FA104" i="4"/>
  <c r="FU104" i="4"/>
  <c r="FV104" i="4"/>
  <c r="FW104" i="4"/>
  <c r="EY104" i="4"/>
  <c r="EN104" i="4"/>
  <c r="EO104" i="4"/>
  <c r="EP104" i="4"/>
  <c r="EQ104" i="4"/>
  <c r="CZ104" i="4"/>
  <c r="EM104" i="4"/>
  <c r="DA104" i="4"/>
  <c r="BY104" i="4"/>
  <c r="BZ104" i="4"/>
  <c r="AC104" i="4"/>
  <c r="AM104" i="4"/>
  <c r="AH104" i="4"/>
  <c r="AN104" i="4"/>
  <c r="AA104" i="4"/>
  <c r="AE104" i="4"/>
  <c r="AO104" i="4"/>
  <c r="S104" i="4"/>
  <c r="F104" i="4"/>
  <c r="J104" i="4"/>
  <c r="T104" i="4"/>
  <c r="B104" i="4"/>
  <c r="C104" i="4"/>
  <c r="H104" i="4"/>
  <c r="R104" i="4"/>
  <c r="E104" i="4"/>
  <c r="I104" i="4"/>
  <c r="AQ104" i="7"/>
  <c r="AF104" i="7"/>
  <c r="D100" i="4"/>
  <c r="CV100" i="4"/>
  <c r="W100" i="7"/>
  <c r="FB100" i="4"/>
  <c r="AG100" i="7"/>
  <c r="AH100" i="7"/>
  <c r="EZ100" i="4"/>
  <c r="FA100" i="4"/>
  <c r="EN100" i="4"/>
  <c r="EY100" i="4"/>
  <c r="EO100" i="4"/>
  <c r="EP100" i="4"/>
  <c r="EM100" i="4"/>
  <c r="FU100" i="4"/>
  <c r="FV100" i="4"/>
  <c r="FW100" i="4"/>
  <c r="EQ100" i="4"/>
  <c r="CZ100" i="4"/>
  <c r="BY100" i="4"/>
  <c r="DA100" i="4"/>
  <c r="BZ100" i="4"/>
  <c r="AC100" i="4"/>
  <c r="AM100" i="4"/>
  <c r="AH100" i="4"/>
  <c r="AN100" i="4"/>
  <c r="AA100" i="4"/>
  <c r="AE100" i="4"/>
  <c r="AO100" i="4"/>
  <c r="S100" i="4"/>
  <c r="F100" i="4"/>
  <c r="J100" i="4"/>
  <c r="T100" i="4"/>
  <c r="B100" i="4"/>
  <c r="C100" i="4"/>
  <c r="H100" i="4"/>
  <c r="R100" i="4"/>
  <c r="E100" i="4"/>
  <c r="I100" i="4"/>
  <c r="AQ100" i="7"/>
  <c r="AF100" i="7"/>
  <c r="D96" i="4"/>
  <c r="CV96" i="4"/>
  <c r="W96" i="7"/>
  <c r="FB96" i="4"/>
  <c r="AG96" i="7"/>
  <c r="AH96" i="7"/>
  <c r="EZ96" i="4"/>
  <c r="FA96" i="4"/>
  <c r="EN96" i="4"/>
  <c r="EO96" i="4"/>
  <c r="FU96" i="4"/>
  <c r="FV96" i="4"/>
  <c r="FW96" i="4"/>
  <c r="EY96" i="4"/>
  <c r="EP96" i="4"/>
  <c r="EQ96" i="4"/>
  <c r="EM96" i="4"/>
  <c r="CZ96" i="4"/>
  <c r="DA96" i="4"/>
  <c r="BY96" i="4"/>
  <c r="BZ96" i="4"/>
  <c r="AC96" i="4"/>
  <c r="AM96" i="4"/>
  <c r="AH96" i="4"/>
  <c r="AN96" i="4"/>
  <c r="AA96" i="4"/>
  <c r="AE96" i="4"/>
  <c r="AO96" i="4"/>
  <c r="S96" i="4"/>
  <c r="F96" i="4"/>
  <c r="J96" i="4"/>
  <c r="T96" i="4"/>
  <c r="B96" i="4"/>
  <c r="C96" i="4"/>
  <c r="H96" i="4"/>
  <c r="R96" i="4"/>
  <c r="E96" i="4"/>
  <c r="I96" i="4"/>
  <c r="AQ96" i="7"/>
  <c r="AF96" i="7"/>
  <c r="D92" i="4"/>
  <c r="CV92" i="4"/>
  <c r="W92" i="7"/>
  <c r="FB92" i="4"/>
  <c r="AG92" i="7"/>
  <c r="AH92" i="7"/>
  <c r="EZ92" i="4"/>
  <c r="FA92" i="4"/>
  <c r="EN92" i="4"/>
  <c r="FU92" i="4"/>
  <c r="FV92" i="4"/>
  <c r="FW92" i="4"/>
  <c r="EO92" i="4"/>
  <c r="EP92" i="4"/>
  <c r="EY92" i="4"/>
  <c r="EM92" i="4"/>
  <c r="EQ92" i="4"/>
  <c r="CZ92" i="4"/>
  <c r="BY92" i="4"/>
  <c r="DA92" i="4"/>
  <c r="BZ92" i="4"/>
  <c r="AC92" i="4"/>
  <c r="AM92" i="4"/>
  <c r="AH92" i="4"/>
  <c r="AN92" i="4"/>
  <c r="AA92" i="4"/>
  <c r="AE92" i="4"/>
  <c r="AO92" i="4"/>
  <c r="S92" i="4"/>
  <c r="F92" i="4"/>
  <c r="J92" i="4"/>
  <c r="T92" i="4"/>
  <c r="B92" i="4"/>
  <c r="C92" i="4"/>
  <c r="H92" i="4"/>
  <c r="R92" i="4"/>
  <c r="E92" i="4"/>
  <c r="I92" i="4"/>
  <c r="AQ92" i="7"/>
  <c r="AF92" i="7"/>
  <c r="D88" i="4"/>
  <c r="CV88" i="4"/>
  <c r="W88" i="7"/>
  <c r="FB88" i="4"/>
  <c r="AG88" i="7"/>
  <c r="AH88" i="7"/>
  <c r="EZ88" i="4"/>
  <c r="FA88" i="4"/>
  <c r="FU88" i="4"/>
  <c r="FV88" i="4"/>
  <c r="FW88" i="4"/>
  <c r="EY88" i="4"/>
  <c r="EN88" i="4"/>
  <c r="EO88" i="4"/>
  <c r="EP88" i="4"/>
  <c r="EQ88" i="4"/>
  <c r="CZ88" i="4"/>
  <c r="EM88" i="4"/>
  <c r="DA88" i="4"/>
  <c r="BY88" i="4"/>
  <c r="BZ88" i="4"/>
  <c r="AC88" i="4"/>
  <c r="AM88" i="4"/>
  <c r="AH88" i="4"/>
  <c r="AN88" i="4"/>
  <c r="AA88" i="4"/>
  <c r="AE88" i="4"/>
  <c r="AO88" i="4"/>
  <c r="S88" i="4"/>
  <c r="F88" i="4"/>
  <c r="J88" i="4"/>
  <c r="T88" i="4"/>
  <c r="B88" i="4"/>
  <c r="C88" i="4"/>
  <c r="H88" i="4"/>
  <c r="R88" i="4"/>
  <c r="E88" i="4"/>
  <c r="I88" i="4"/>
  <c r="AQ88" i="7"/>
  <c r="AF88" i="7"/>
  <c r="D84" i="4"/>
  <c r="CV84" i="4"/>
  <c r="W84" i="7"/>
  <c r="FB84" i="4"/>
  <c r="AG84" i="7"/>
  <c r="AH84" i="7"/>
  <c r="EZ84" i="4"/>
  <c r="FA84" i="4"/>
  <c r="EN84" i="4"/>
  <c r="EY84" i="4"/>
  <c r="EO84" i="4"/>
  <c r="EP84" i="4"/>
  <c r="FU84" i="4"/>
  <c r="FV84" i="4"/>
  <c r="FW84" i="4"/>
  <c r="EM84" i="4"/>
  <c r="EQ84" i="4"/>
  <c r="CZ84" i="4"/>
  <c r="BY84" i="4"/>
  <c r="DA84" i="4"/>
  <c r="BZ84" i="4"/>
  <c r="AC84" i="4"/>
  <c r="AM84" i="4"/>
  <c r="AH84" i="4"/>
  <c r="AN84" i="4"/>
  <c r="AA84" i="4"/>
  <c r="AE84" i="4"/>
  <c r="AO84" i="4"/>
  <c r="S84" i="4"/>
  <c r="F84" i="4"/>
  <c r="J84" i="4"/>
  <c r="T84" i="4"/>
  <c r="B84" i="4"/>
  <c r="C84" i="4"/>
  <c r="H84" i="4"/>
  <c r="R84" i="4"/>
  <c r="E84" i="4"/>
  <c r="I84" i="4"/>
  <c r="AQ84" i="7"/>
  <c r="AF84" i="7"/>
  <c r="D80" i="4"/>
  <c r="CV80" i="4"/>
  <c r="W80" i="7"/>
  <c r="FB80" i="4"/>
  <c r="AG80" i="7"/>
  <c r="AH80" i="7"/>
  <c r="EZ80" i="4"/>
  <c r="FA80" i="4"/>
  <c r="EN80" i="4"/>
  <c r="EO80" i="4"/>
  <c r="FU80" i="4"/>
  <c r="FV80" i="4"/>
  <c r="FW80" i="4"/>
  <c r="EY80" i="4"/>
  <c r="EP80" i="4"/>
  <c r="EQ80" i="4"/>
  <c r="CZ80" i="4"/>
  <c r="DA80" i="4"/>
  <c r="EM80" i="4"/>
  <c r="BY80" i="4"/>
  <c r="BZ80" i="4"/>
  <c r="AC80" i="4"/>
  <c r="AM80" i="4"/>
  <c r="AH80" i="4"/>
  <c r="AN80" i="4"/>
  <c r="AA80" i="4"/>
  <c r="AE80" i="4"/>
  <c r="AO80" i="4"/>
  <c r="S80" i="4"/>
  <c r="F80" i="4"/>
  <c r="J80" i="4"/>
  <c r="T80" i="4"/>
  <c r="B80" i="4"/>
  <c r="C80" i="4"/>
  <c r="H80" i="4"/>
  <c r="R80" i="4"/>
  <c r="E80" i="4"/>
  <c r="I80" i="4"/>
  <c r="AQ80" i="7"/>
  <c r="AF80" i="7"/>
  <c r="D76" i="4"/>
  <c r="CV76" i="4"/>
  <c r="W76" i="7"/>
  <c r="FB76" i="4"/>
  <c r="AG76" i="7"/>
  <c r="AH76" i="7"/>
  <c r="EZ76" i="4"/>
  <c r="FA76" i="4"/>
  <c r="EN76" i="4"/>
  <c r="FU76" i="4"/>
  <c r="FV76" i="4"/>
  <c r="FW76" i="4"/>
  <c r="EO76" i="4"/>
  <c r="EP76" i="4"/>
  <c r="EM76" i="4"/>
  <c r="EY76" i="4"/>
  <c r="EQ76" i="4"/>
  <c r="CZ76" i="4"/>
  <c r="DA76" i="4"/>
  <c r="BY76" i="4"/>
  <c r="BZ76" i="4"/>
  <c r="AC76" i="4"/>
  <c r="AM76" i="4"/>
  <c r="AH76" i="4"/>
  <c r="AN76" i="4"/>
  <c r="AA76" i="4"/>
  <c r="AE76" i="4"/>
  <c r="AO76" i="4"/>
  <c r="BD76" i="4"/>
  <c r="S76" i="4"/>
  <c r="F76" i="4"/>
  <c r="J76" i="4"/>
  <c r="T76" i="4"/>
  <c r="B76" i="4"/>
  <c r="C76" i="4"/>
  <c r="H76" i="4"/>
  <c r="R76" i="4"/>
  <c r="E76" i="4"/>
  <c r="I76" i="4"/>
  <c r="AQ76" i="7"/>
  <c r="AF76" i="7"/>
  <c r="D72" i="4"/>
  <c r="CV72" i="4"/>
  <c r="W72" i="7"/>
  <c r="FB72" i="4"/>
  <c r="AG72" i="7"/>
  <c r="AH72" i="7"/>
  <c r="EZ72" i="4"/>
  <c r="FA72" i="4"/>
  <c r="FU72" i="4"/>
  <c r="FV72" i="4"/>
  <c r="FW72" i="4"/>
  <c r="EY72" i="4"/>
  <c r="EN72" i="4"/>
  <c r="EO72" i="4"/>
  <c r="EP72" i="4"/>
  <c r="EQ72" i="4"/>
  <c r="CZ72" i="4"/>
  <c r="DA72" i="4"/>
  <c r="EM72" i="4"/>
  <c r="BY72" i="4"/>
  <c r="BZ72" i="4"/>
  <c r="AC72" i="4"/>
  <c r="AM72" i="4"/>
  <c r="AH72" i="4"/>
  <c r="AN72" i="4"/>
  <c r="AA72" i="4"/>
  <c r="AE72" i="4"/>
  <c r="AO72" i="4"/>
  <c r="S72" i="4"/>
  <c r="F72" i="4"/>
  <c r="J72" i="4"/>
  <c r="T72" i="4"/>
  <c r="B72" i="4"/>
  <c r="C72" i="4"/>
  <c r="H72" i="4"/>
  <c r="R72" i="4"/>
  <c r="E72" i="4"/>
  <c r="I72" i="4"/>
  <c r="AQ72" i="7"/>
  <c r="AF72" i="7"/>
  <c r="D68" i="4"/>
  <c r="CV68" i="4"/>
  <c r="W68" i="7"/>
  <c r="FB68" i="4"/>
  <c r="AG68" i="7"/>
  <c r="AH68" i="7"/>
  <c r="EZ68" i="4"/>
  <c r="FA68" i="4"/>
  <c r="EN68" i="4"/>
  <c r="EY68" i="4"/>
  <c r="EO68" i="4"/>
  <c r="EP68" i="4"/>
  <c r="FU68" i="4"/>
  <c r="FV68" i="4"/>
  <c r="FW68" i="4"/>
  <c r="EM68" i="4"/>
  <c r="EQ68" i="4"/>
  <c r="CZ68" i="4"/>
  <c r="DA68" i="4"/>
  <c r="BY68" i="4"/>
  <c r="BZ68" i="4"/>
  <c r="AC68" i="4"/>
  <c r="AM68" i="4"/>
  <c r="AH68" i="4"/>
  <c r="AN68" i="4"/>
  <c r="AA68" i="4"/>
  <c r="AE68" i="4"/>
  <c r="AO68" i="4"/>
  <c r="AS68" i="4"/>
  <c r="S68" i="4"/>
  <c r="F68" i="4"/>
  <c r="J68" i="4"/>
  <c r="T68" i="4"/>
  <c r="B68" i="4"/>
  <c r="C68" i="4"/>
  <c r="H68" i="4"/>
  <c r="R68" i="4"/>
  <c r="E68" i="4"/>
  <c r="I68" i="4"/>
  <c r="AQ68" i="7"/>
  <c r="AF68" i="7"/>
  <c r="D64" i="4"/>
  <c r="CV64" i="4"/>
  <c r="W64" i="7"/>
  <c r="FB64" i="4"/>
  <c r="AG64" i="7"/>
  <c r="AH64" i="7"/>
  <c r="EZ64" i="4"/>
  <c r="FA64" i="4"/>
  <c r="EN64" i="4"/>
  <c r="EO64" i="4"/>
  <c r="FU64" i="4"/>
  <c r="FV64" i="4"/>
  <c r="FW64" i="4"/>
  <c r="EY64" i="4"/>
  <c r="EP64" i="4"/>
  <c r="EQ64" i="4"/>
  <c r="EM64" i="4"/>
  <c r="CZ64" i="4"/>
  <c r="DA64" i="4"/>
  <c r="BY64" i="4"/>
  <c r="BZ64" i="4"/>
  <c r="AC64" i="4"/>
  <c r="AM64" i="4"/>
  <c r="AH64" i="4"/>
  <c r="AN64" i="4"/>
  <c r="AA64" i="4"/>
  <c r="AE64" i="4"/>
  <c r="AO64" i="4"/>
  <c r="BD64" i="4"/>
  <c r="S64" i="4"/>
  <c r="F64" i="4"/>
  <c r="J64" i="4"/>
  <c r="T64" i="4"/>
  <c r="B64" i="4"/>
  <c r="C64" i="4"/>
  <c r="H64" i="4"/>
  <c r="R64" i="4"/>
  <c r="E64" i="4"/>
  <c r="I64" i="4"/>
  <c r="AQ64" i="7"/>
  <c r="AF64" i="7"/>
  <c r="D60" i="4"/>
  <c r="CV60" i="4"/>
  <c r="W60" i="7"/>
  <c r="FB60" i="4"/>
  <c r="AG60" i="7"/>
  <c r="AH60" i="7"/>
  <c r="EZ60" i="4"/>
  <c r="FA60" i="4"/>
  <c r="EN60" i="4"/>
  <c r="FU60" i="4"/>
  <c r="FV60" i="4"/>
  <c r="FW60" i="4"/>
  <c r="EO60" i="4"/>
  <c r="EP60" i="4"/>
  <c r="EM60" i="4"/>
  <c r="EQ60" i="4"/>
  <c r="EY60" i="4"/>
  <c r="CZ60" i="4"/>
  <c r="DA60" i="4"/>
  <c r="BY60" i="4"/>
  <c r="BZ60" i="4"/>
  <c r="AC60" i="4"/>
  <c r="AM60" i="4"/>
  <c r="AH60" i="4"/>
  <c r="AN60" i="4"/>
  <c r="AA60" i="4"/>
  <c r="AE60" i="4"/>
  <c r="AO60" i="4"/>
  <c r="AS60" i="4"/>
  <c r="S60" i="4"/>
  <c r="F60" i="4"/>
  <c r="J60" i="4"/>
  <c r="T60" i="4"/>
  <c r="B60" i="4"/>
  <c r="C60" i="4"/>
  <c r="H60" i="4"/>
  <c r="R60" i="4"/>
  <c r="E60" i="4"/>
  <c r="I60" i="4"/>
  <c r="AQ60" i="7"/>
  <c r="AF60" i="7"/>
  <c r="D56" i="4"/>
  <c r="CV56" i="4"/>
  <c r="W56" i="7"/>
  <c r="FB56" i="4"/>
  <c r="AG56" i="7"/>
  <c r="AH56" i="7"/>
  <c r="EZ56" i="4"/>
  <c r="FA56" i="4"/>
  <c r="FU56" i="4"/>
  <c r="FV56" i="4"/>
  <c r="FW56" i="4"/>
  <c r="EY56" i="4"/>
  <c r="EN56" i="4"/>
  <c r="EO56" i="4"/>
  <c r="EP56" i="4"/>
  <c r="EQ56" i="4"/>
  <c r="CZ56" i="4"/>
  <c r="EM56" i="4"/>
  <c r="DA56" i="4"/>
  <c r="BY56" i="4"/>
  <c r="BZ56" i="4"/>
  <c r="AC56" i="4"/>
  <c r="AM56" i="4"/>
  <c r="AH56" i="4"/>
  <c r="AN56" i="4"/>
  <c r="AA56" i="4"/>
  <c r="AE56" i="4"/>
  <c r="AO56" i="4"/>
  <c r="S56" i="4"/>
  <c r="F56" i="4"/>
  <c r="J56" i="4"/>
  <c r="T56" i="4"/>
  <c r="B56" i="4"/>
  <c r="C56" i="4"/>
  <c r="H56" i="4"/>
  <c r="R56" i="4"/>
  <c r="E56" i="4"/>
  <c r="I56" i="4"/>
  <c r="AQ56" i="7"/>
  <c r="AF56" i="7"/>
  <c r="D198" i="8"/>
  <c r="D194" i="8"/>
  <c r="D190" i="8"/>
  <c r="D186" i="8"/>
  <c r="D182" i="8"/>
  <c r="D178" i="8"/>
  <c r="D174" i="8"/>
  <c r="D170" i="8"/>
  <c r="D166" i="8"/>
  <c r="D162" i="8"/>
  <c r="D158" i="8"/>
  <c r="D154" i="8"/>
  <c r="D150" i="8"/>
  <c r="D146" i="8"/>
  <c r="D142" i="8"/>
  <c r="D138" i="8"/>
  <c r="D134" i="8"/>
  <c r="D130" i="8"/>
  <c r="D126" i="8"/>
  <c r="D122" i="8"/>
  <c r="D118" i="8"/>
  <c r="D114" i="8"/>
  <c r="D110" i="8"/>
  <c r="D106" i="8"/>
  <c r="D102" i="8"/>
  <c r="D98" i="8"/>
  <c r="D94" i="8"/>
  <c r="D90" i="8"/>
  <c r="D86" i="8"/>
  <c r="D82" i="8"/>
  <c r="D78" i="8"/>
  <c r="D74" i="8"/>
  <c r="D70" i="8"/>
  <c r="D66" i="8"/>
  <c r="D62" i="8"/>
  <c r="D58" i="8"/>
  <c r="D54" i="8"/>
  <c r="D199" i="7"/>
  <c r="D195" i="7"/>
  <c r="D191" i="7"/>
  <c r="D187" i="7"/>
  <c r="D183" i="7"/>
  <c r="D179" i="7"/>
  <c r="D175" i="7"/>
  <c r="D171" i="7"/>
  <c r="D167" i="7"/>
  <c r="D163" i="7"/>
  <c r="D159" i="7"/>
  <c r="D155" i="7"/>
  <c r="D151" i="7"/>
  <c r="D147" i="7"/>
  <c r="D143" i="7"/>
  <c r="D139" i="7"/>
  <c r="D135" i="7"/>
  <c r="D131" i="7"/>
  <c r="D127" i="7"/>
  <c r="D123" i="7"/>
  <c r="D119" i="7"/>
  <c r="D115" i="7"/>
  <c r="D111" i="7"/>
  <c r="D107" i="7"/>
  <c r="D103" i="7"/>
  <c r="D99" i="7"/>
  <c r="D95" i="7"/>
  <c r="D91" i="7"/>
  <c r="D87" i="7"/>
  <c r="D83" i="7"/>
  <c r="D79" i="7"/>
  <c r="D75" i="7"/>
  <c r="D71" i="7"/>
  <c r="D67" i="7"/>
  <c r="D63" i="7"/>
  <c r="D59" i="7"/>
  <c r="AS181" i="4"/>
  <c r="F52" i="4"/>
  <c r="R52" i="4"/>
  <c r="E52" i="4"/>
  <c r="AS117" i="4"/>
  <c r="BD117" i="4"/>
  <c r="H52" i="4"/>
  <c r="I52" i="4"/>
  <c r="AC52" i="4"/>
  <c r="BY52" i="4"/>
  <c r="AA52" i="4"/>
  <c r="AS131" i="4"/>
  <c r="BD175" i="4"/>
  <c r="AS167" i="4"/>
  <c r="BD135" i="4"/>
  <c r="BD199" i="4"/>
  <c r="BD181" i="4"/>
  <c r="BD194" i="4"/>
  <c r="BD186" i="4"/>
  <c r="BD170" i="4"/>
  <c r="BD133" i="4"/>
  <c r="AS194" i="4"/>
  <c r="AS186" i="4"/>
  <c r="AS177" i="4"/>
  <c r="AS149" i="4"/>
  <c r="BD149" i="4"/>
  <c r="AS159" i="4"/>
  <c r="BD159" i="4"/>
  <c r="AS151" i="4"/>
  <c r="BD115" i="4"/>
  <c r="AS95" i="4"/>
  <c r="AS93" i="4"/>
  <c r="BD79" i="4"/>
  <c r="BD63" i="4"/>
  <c r="AS79" i="4"/>
  <c r="AS178" i="4"/>
  <c r="AS143" i="4"/>
  <c r="BD178" i="4"/>
  <c r="AS174" i="4"/>
  <c r="BD130" i="4"/>
  <c r="BD191" i="4"/>
  <c r="AS200" i="4"/>
  <c r="BD200" i="4"/>
  <c r="AS191" i="4"/>
  <c r="AS145" i="4"/>
  <c r="BD177" i="4"/>
  <c r="AS170" i="4"/>
  <c r="AS147" i="4"/>
  <c r="BD195" i="4"/>
  <c r="BD105" i="4"/>
  <c r="AS154" i="4"/>
  <c r="AS67" i="4"/>
  <c r="AS86" i="4"/>
  <c r="AS198" i="4"/>
  <c r="BD99" i="4"/>
  <c r="AS195" i="4"/>
  <c r="AS109" i="4"/>
  <c r="AS165" i="4"/>
  <c r="BD58" i="4"/>
  <c r="BD153" i="4"/>
  <c r="AS58" i="4"/>
  <c r="AS163" i="4"/>
  <c r="BD179" i="4"/>
  <c r="AS166" i="4"/>
  <c r="AS83" i="4"/>
  <c r="BD118" i="4"/>
  <c r="AS150" i="4"/>
  <c r="AS102" i="4"/>
  <c r="BD134" i="4"/>
  <c r="AS127" i="4"/>
  <c r="AS179" i="4"/>
  <c r="BD109" i="4"/>
  <c r="AS99" i="4"/>
  <c r="BD86" i="4"/>
  <c r="AS134" i="4"/>
  <c r="BD54" i="4"/>
  <c r="BD129" i="4"/>
  <c r="BD83" i="4"/>
  <c r="BD150" i="4"/>
  <c r="AS105" i="4"/>
  <c r="BD111" i="4"/>
  <c r="BD163" i="4"/>
  <c r="BD102" i="4"/>
  <c r="BD198" i="4"/>
  <c r="AS137" i="4"/>
  <c r="BD80" i="4"/>
  <c r="AS54" i="4"/>
  <c r="BD70" i="4"/>
  <c r="BD201" i="4"/>
  <c r="AS70" i="4"/>
  <c r="AS119" i="4"/>
  <c r="BD122" i="4"/>
  <c r="BD106" i="4"/>
  <c r="BD74" i="4"/>
  <c r="AS90" i="4"/>
  <c r="BD138" i="4"/>
  <c r="AS122" i="4"/>
  <c r="AS106" i="4"/>
  <c r="AS74" i="4"/>
  <c r="AS138" i="4"/>
  <c r="AS98" i="4"/>
  <c r="BD65" i="4"/>
  <c r="AS176" i="4"/>
  <c r="AS89" i="4"/>
  <c r="AS153" i="4"/>
  <c r="AS65" i="4"/>
  <c r="BD193" i="4"/>
  <c r="AS185" i="4"/>
  <c r="AS66" i="4"/>
  <c r="BD176" i="4"/>
  <c r="BD125" i="4"/>
  <c r="BD128" i="4"/>
  <c r="AS100" i="4"/>
  <c r="BD60" i="4"/>
  <c r="AS162" i="4"/>
  <c r="BD185" i="4"/>
  <c r="BD188" i="4"/>
  <c r="AS125" i="4"/>
  <c r="AS188" i="4"/>
  <c r="AS158" i="4"/>
  <c r="BD155" i="4"/>
  <c r="AS139" i="4"/>
  <c r="BD161" i="4"/>
  <c r="AS85" i="4"/>
  <c r="AS184" i="4"/>
  <c r="AS75" i="4"/>
  <c r="BD126" i="4"/>
  <c r="BD59" i="4"/>
  <c r="BD91" i="4"/>
  <c r="BD184" i="4"/>
  <c r="BD192" i="4"/>
  <c r="BD107" i="4"/>
  <c r="AS187" i="4"/>
  <c r="AS91" i="4"/>
  <c r="AS107" i="4"/>
  <c r="BD171" i="4"/>
  <c r="AS171" i="4"/>
  <c r="AS192" i="4"/>
  <c r="BD187" i="4"/>
  <c r="AS155" i="4"/>
  <c r="AS73" i="4"/>
  <c r="BD139" i="4"/>
  <c r="BD197" i="4"/>
  <c r="AS161" i="4"/>
  <c r="BD142" i="4"/>
  <c r="AS142" i="4"/>
  <c r="BD85" i="4"/>
  <c r="BD158" i="4"/>
  <c r="AS84" i="4"/>
  <c r="BD148" i="4"/>
  <c r="BD84" i="4"/>
  <c r="AS148" i="4"/>
  <c r="BD164" i="4"/>
  <c r="AS164" i="4"/>
  <c r="BD100" i="4"/>
  <c r="BD57" i="4"/>
  <c r="BD141" i="4"/>
  <c r="BD116" i="4"/>
  <c r="AS80" i="4"/>
  <c r="AS96" i="4"/>
  <c r="AS201" i="4"/>
  <c r="BD137" i="4"/>
  <c r="BD96" i="4"/>
  <c r="AS141" i="4"/>
  <c r="BD77" i="4"/>
  <c r="AS116" i="4"/>
  <c r="BD53" i="4"/>
  <c r="AS78" i="4"/>
  <c r="BD110" i="4"/>
  <c r="AS110" i="4"/>
  <c r="BD68" i="4"/>
  <c r="BD173" i="4"/>
  <c r="BD168" i="4"/>
  <c r="BD113" i="4"/>
  <c r="BD62" i="4"/>
  <c r="BD78" i="4"/>
  <c r="AS72" i="4"/>
  <c r="AS94" i="4"/>
  <c r="BD169" i="4"/>
  <c r="AS169" i="4"/>
  <c r="BD94" i="4"/>
  <c r="AS61" i="4"/>
  <c r="AS101" i="4"/>
  <c r="AS104" i="4"/>
  <c r="BD88" i="4"/>
  <c r="BD72" i="4"/>
  <c r="AS152" i="4"/>
  <c r="AS136" i="4"/>
  <c r="BD56" i="4"/>
  <c r="AS168" i="4"/>
  <c r="AS124" i="4"/>
  <c r="AS56" i="4"/>
  <c r="BD61" i="4"/>
  <c r="BD160" i="4"/>
  <c r="BD189" i="4"/>
  <c r="BD108" i="4"/>
  <c r="BD132" i="4"/>
  <c r="BD124" i="4"/>
  <c r="BD112" i="4"/>
  <c r="AS132" i="4"/>
  <c r="AS129" i="4"/>
  <c r="BD104" i="4"/>
  <c r="AS144" i="4"/>
  <c r="AS64" i="4"/>
  <c r="AS88" i="4"/>
  <c r="AS160" i="4"/>
  <c r="BD144" i="4"/>
  <c r="BD152" i="4"/>
  <c r="BD136" i="4"/>
  <c r="BD81" i="4"/>
  <c r="AS81" i="4"/>
  <c r="AS87" i="4"/>
  <c r="BD145" i="4"/>
  <c r="BD162" i="4"/>
  <c r="BD151" i="4"/>
  <c r="AM52" i="4"/>
  <c r="BD98" i="4"/>
  <c r="AS71" i="4"/>
  <c r="AS82" i="4"/>
  <c r="BD114" i="4"/>
  <c r="BD103" i="4"/>
  <c r="AS172" i="4"/>
  <c r="BD87" i="4"/>
  <c r="AS157" i="4"/>
  <c r="AS190" i="4"/>
  <c r="AS103" i="4"/>
  <c r="BD146" i="4"/>
  <c r="BD55" i="4"/>
  <c r="BD182" i="4"/>
  <c r="AS130" i="4"/>
  <c r="AS199" i="4"/>
  <c r="BD183" i="4"/>
  <c r="BD190" i="4"/>
  <c r="BD123" i="4"/>
  <c r="AS76" i="4"/>
  <c r="AS92" i="4"/>
  <c r="AS156" i="4"/>
  <c r="BD180" i="4"/>
  <c r="AS193" i="4"/>
  <c r="BD157" i="4"/>
  <c r="BD120" i="4"/>
  <c r="AS121" i="4"/>
  <c r="BD140" i="4"/>
  <c r="BD172" i="4"/>
  <c r="AS120" i="4"/>
  <c r="AS69" i="4"/>
  <c r="AS97" i="4"/>
  <c r="BD69" i="4"/>
  <c r="BD92" i="4"/>
  <c r="BD196" i="4"/>
  <c r="AS196" i="4"/>
  <c r="BD156" i="4"/>
  <c r="AS180" i="4"/>
  <c r="D52" i="8"/>
  <c r="AS133" i="4"/>
  <c r="J52" i="4"/>
  <c r="AQ52" i="7"/>
  <c r="D52" i="7"/>
  <c r="AF52" i="7"/>
  <c r="BZ52" i="4"/>
  <c r="S52" i="4"/>
  <c r="T52" i="4"/>
  <c r="AE52" i="4"/>
  <c r="CZ52" i="4"/>
  <c r="AO52" i="4"/>
  <c r="AN52" i="4"/>
  <c r="DA52" i="4"/>
  <c r="E4" i="4"/>
  <c r="D4" i="8"/>
  <c r="F16" i="4"/>
  <c r="R4" i="4"/>
  <c r="F43" i="4"/>
  <c r="H19" i="4"/>
  <c r="BY20" i="4"/>
  <c r="BY8" i="4"/>
  <c r="BY4" i="4"/>
  <c r="V45" i="7"/>
  <c r="CS45" i="4"/>
  <c r="V33" i="7"/>
  <c r="CS33" i="4"/>
  <c r="V25" i="7"/>
  <c r="CS25" i="4"/>
  <c r="V17" i="7"/>
  <c r="CS17" i="4"/>
  <c r="E9" i="4"/>
  <c r="V9" i="7"/>
  <c r="V50" i="7"/>
  <c r="CS50" i="4"/>
  <c r="V46" i="7"/>
  <c r="CS46" i="4"/>
  <c r="V42" i="7"/>
  <c r="CS42" i="4"/>
  <c r="V38" i="7"/>
  <c r="CS38" i="4"/>
  <c r="V34" i="7"/>
  <c r="CS34" i="4"/>
  <c r="V30" i="7"/>
  <c r="CS30" i="4"/>
  <c r="V26" i="7"/>
  <c r="CS26" i="4"/>
  <c r="V22" i="7"/>
  <c r="CS22" i="4"/>
  <c r="V18" i="7"/>
  <c r="CS18" i="4"/>
  <c r="V14" i="7"/>
  <c r="CS14" i="4"/>
  <c r="V48" i="7"/>
  <c r="CS48" i="4"/>
  <c r="V44" i="7"/>
  <c r="CS44" i="4"/>
  <c r="V40" i="7"/>
  <c r="CS40" i="4"/>
  <c r="V36" i="7"/>
  <c r="CS36" i="4"/>
  <c r="V32" i="7"/>
  <c r="CS32" i="4"/>
  <c r="V28" i="7"/>
  <c r="CS28" i="4"/>
  <c r="E24" i="4"/>
  <c r="D24" i="8"/>
  <c r="V24" i="7"/>
  <c r="CS24" i="4"/>
  <c r="V20" i="7"/>
  <c r="CS20" i="4"/>
  <c r="V16" i="7"/>
  <c r="CS16" i="4"/>
  <c r="V4" i="7"/>
  <c r="V49" i="7"/>
  <c r="CS49" i="4"/>
  <c r="V41" i="7"/>
  <c r="CS41" i="4"/>
  <c r="V37" i="7"/>
  <c r="CS37" i="4"/>
  <c r="V29" i="7"/>
  <c r="CS29" i="4"/>
  <c r="V21" i="7"/>
  <c r="CS21" i="4"/>
  <c r="V51" i="7"/>
  <c r="CS51" i="4"/>
  <c r="V47" i="7"/>
  <c r="CS47" i="4"/>
  <c r="V43" i="7"/>
  <c r="CS43" i="4"/>
  <c r="V39" i="7"/>
  <c r="CS39" i="4"/>
  <c r="V35" i="7"/>
  <c r="CS35" i="4"/>
  <c r="V31" i="7"/>
  <c r="CS31" i="4"/>
  <c r="V27" i="7"/>
  <c r="CS27" i="4"/>
  <c r="V23" i="7"/>
  <c r="CS23" i="4"/>
  <c r="V19" i="7"/>
  <c r="CS19" i="4"/>
  <c r="V15" i="7"/>
  <c r="CS15" i="4"/>
  <c r="FL16" i="4"/>
  <c r="FK16" i="4"/>
  <c r="EL16" i="4"/>
  <c r="BY24" i="4"/>
  <c r="FK25" i="4"/>
  <c r="FL25" i="4"/>
  <c r="EL25" i="4"/>
  <c r="FL50" i="4"/>
  <c r="FK50" i="4"/>
  <c r="FL48" i="4"/>
  <c r="FK48" i="4"/>
  <c r="FL46" i="4"/>
  <c r="FK46" i="4"/>
  <c r="FL44" i="4"/>
  <c r="FK44" i="4"/>
  <c r="FL42" i="4"/>
  <c r="FK42" i="4"/>
  <c r="FL40" i="4"/>
  <c r="FK40" i="4"/>
  <c r="FL38" i="4"/>
  <c r="FK38" i="4"/>
  <c r="FL36" i="4"/>
  <c r="FK36" i="4"/>
  <c r="FL34" i="4"/>
  <c r="FK34" i="4"/>
  <c r="FL32" i="4"/>
  <c r="FK32" i="4"/>
  <c r="FL51" i="4"/>
  <c r="FK51" i="4"/>
  <c r="FL49" i="4"/>
  <c r="FK49" i="4"/>
  <c r="EL49" i="4"/>
  <c r="FL47" i="4"/>
  <c r="FK47" i="4"/>
  <c r="FL45" i="4"/>
  <c r="FK45" i="4"/>
  <c r="FL43" i="4"/>
  <c r="FK43" i="4"/>
  <c r="FL41" i="4"/>
  <c r="FK41" i="4"/>
  <c r="FL39" i="4"/>
  <c r="FK39" i="4"/>
  <c r="FL37" i="4"/>
  <c r="FK37" i="4"/>
  <c r="FL35" i="4"/>
  <c r="FK35" i="4"/>
  <c r="FL33" i="4"/>
  <c r="FK33" i="4"/>
  <c r="FL31" i="4"/>
  <c r="FK31" i="4"/>
  <c r="BY29" i="4"/>
  <c r="F24" i="4"/>
  <c r="I19" i="4"/>
  <c r="J19" i="4"/>
  <c r="BY46" i="4"/>
  <c r="F30" i="4"/>
  <c r="R30" i="4"/>
  <c r="H45" i="4"/>
  <c r="I45" i="4"/>
  <c r="BY37" i="4"/>
  <c r="H33" i="4"/>
  <c r="I33" i="4"/>
  <c r="H29" i="4"/>
  <c r="I29" i="4"/>
  <c r="E25" i="4"/>
  <c r="H21" i="4"/>
  <c r="I21" i="4"/>
  <c r="E17" i="4"/>
  <c r="D17" i="8"/>
  <c r="E34" i="4"/>
  <c r="AF34" i="7"/>
  <c r="E18" i="4"/>
  <c r="AQ18" i="7"/>
  <c r="BY48" i="4"/>
  <c r="BY44" i="4"/>
  <c r="H36" i="4"/>
  <c r="H32" i="4"/>
  <c r="I32" i="4"/>
  <c r="E28" i="4"/>
  <c r="H24" i="4"/>
  <c r="I24" i="4"/>
  <c r="H20" i="4"/>
  <c r="I20" i="4"/>
  <c r="E16" i="4"/>
  <c r="R12" i="4"/>
  <c r="E8" i="4"/>
  <c r="AQ8" i="7"/>
  <c r="H48" i="4"/>
  <c r="I48" i="4"/>
  <c r="BY36" i="4"/>
  <c r="F28" i="4"/>
  <c r="R28" i="4"/>
  <c r="F40" i="4"/>
  <c r="R40" i="4"/>
  <c r="R16" i="4"/>
  <c r="BY40" i="4"/>
  <c r="H28" i="4"/>
  <c r="I28" i="4"/>
  <c r="F37" i="4"/>
  <c r="R37" i="4"/>
  <c r="E20" i="4"/>
  <c r="AQ20" i="7"/>
  <c r="H40" i="4"/>
  <c r="I40" i="4"/>
  <c r="F44" i="4"/>
  <c r="R44" i="4"/>
  <c r="E44" i="4"/>
  <c r="BY2" i="4"/>
  <c r="F48" i="4"/>
  <c r="R48" i="4"/>
  <c r="H44" i="4"/>
  <c r="I44" i="4"/>
  <c r="E40" i="4"/>
  <c r="BY9" i="4"/>
  <c r="BY41" i="4"/>
  <c r="BZ21" i="4"/>
  <c r="BY16" i="4"/>
  <c r="BY32" i="4"/>
  <c r="BY25" i="4"/>
  <c r="BZ16" i="4"/>
  <c r="F36" i="4"/>
  <c r="R36" i="4"/>
  <c r="H41" i="4"/>
  <c r="I41" i="4"/>
  <c r="H16" i="4"/>
  <c r="I16" i="4"/>
  <c r="J16" i="4"/>
  <c r="F20" i="4"/>
  <c r="F32" i="4"/>
  <c r="R32" i="4"/>
  <c r="F29" i="4"/>
  <c r="BZ29" i="4"/>
  <c r="F21" i="4"/>
  <c r="R21" i="4"/>
  <c r="E12" i="4"/>
  <c r="AQ12" i="7"/>
  <c r="E36" i="4"/>
  <c r="BY12" i="4"/>
  <c r="BY28" i="4"/>
  <c r="BY13" i="4"/>
  <c r="BY45" i="4"/>
  <c r="BZ20" i="4"/>
  <c r="H25" i="4"/>
  <c r="I25" i="4"/>
  <c r="F33" i="4"/>
  <c r="BZ33" i="4"/>
  <c r="R8" i="4"/>
  <c r="E21" i="4"/>
  <c r="AQ21" i="7"/>
  <c r="H49" i="4"/>
  <c r="I49" i="4"/>
  <c r="J49" i="4"/>
  <c r="E33" i="4"/>
  <c r="BY5" i="4"/>
  <c r="BY17" i="4"/>
  <c r="BY33" i="4"/>
  <c r="BY49" i="4"/>
  <c r="F25" i="4"/>
  <c r="R25" i="4"/>
  <c r="F41" i="4"/>
  <c r="R41" i="4"/>
  <c r="H17" i="4"/>
  <c r="I17" i="4"/>
  <c r="F45" i="4"/>
  <c r="BZ45" i="4"/>
  <c r="R13" i="4"/>
  <c r="H37" i="4"/>
  <c r="I37" i="4"/>
  <c r="F49" i="4"/>
  <c r="E5" i="4"/>
  <c r="V5" i="7"/>
  <c r="E37" i="4"/>
  <c r="BZ5" i="4"/>
  <c r="BY21" i="4"/>
  <c r="F17" i="4"/>
  <c r="R17" i="4"/>
  <c r="E46" i="4"/>
  <c r="D46" i="8"/>
  <c r="H38" i="4"/>
  <c r="I38" i="4"/>
  <c r="F26" i="4"/>
  <c r="R26" i="4"/>
  <c r="BZ18" i="4"/>
  <c r="F38" i="4"/>
  <c r="R38" i="4"/>
  <c r="E38" i="4"/>
  <c r="AQ38" i="7"/>
  <c r="BY50" i="4"/>
  <c r="BY18" i="4"/>
  <c r="H50" i="4"/>
  <c r="I50" i="4"/>
  <c r="E42" i="4"/>
  <c r="D42" i="8"/>
  <c r="BY34" i="4"/>
  <c r="H30" i="4"/>
  <c r="I30" i="4"/>
  <c r="E22" i="4"/>
  <c r="AQ22" i="7"/>
  <c r="BY30" i="4"/>
  <c r="H18" i="4"/>
  <c r="I18" i="4"/>
  <c r="D14" i="8"/>
  <c r="BY6" i="4"/>
  <c r="F14" i="4"/>
  <c r="R14" i="4"/>
  <c r="H22" i="4"/>
  <c r="I22" i="4"/>
  <c r="F46" i="4"/>
  <c r="E6" i="4"/>
  <c r="D6" i="8"/>
  <c r="D21" i="8"/>
  <c r="BD17" i="4"/>
  <c r="AS9" i="4"/>
  <c r="D22" i="8"/>
  <c r="D18" i="8"/>
  <c r="BY10" i="4"/>
  <c r="BY22" i="4"/>
  <c r="BY38" i="4"/>
  <c r="BZ14" i="4"/>
  <c r="R6" i="4"/>
  <c r="H14" i="4"/>
  <c r="F22" i="4"/>
  <c r="R22" i="4"/>
  <c r="H26" i="4"/>
  <c r="I26" i="4"/>
  <c r="F34" i="4"/>
  <c r="R34" i="4"/>
  <c r="F42" i="4"/>
  <c r="H46" i="4"/>
  <c r="I46" i="4"/>
  <c r="E50" i="4"/>
  <c r="E41" i="4"/>
  <c r="R49" i="4"/>
  <c r="E10" i="4"/>
  <c r="AQ10" i="7"/>
  <c r="E26" i="4"/>
  <c r="D20" i="8"/>
  <c r="AS20" i="4"/>
  <c r="D16" i="8"/>
  <c r="D12" i="8"/>
  <c r="AS12" i="4"/>
  <c r="D8" i="8"/>
  <c r="BY14" i="4"/>
  <c r="BY26" i="4"/>
  <c r="BY42" i="4"/>
  <c r="BZ10" i="4"/>
  <c r="BZ22" i="4"/>
  <c r="F18" i="4"/>
  <c r="R18" i="4"/>
  <c r="H34" i="4"/>
  <c r="I34" i="4"/>
  <c r="H42" i="4"/>
  <c r="I42" i="4"/>
  <c r="F50" i="4"/>
  <c r="R50" i="4"/>
  <c r="E32" i="4"/>
  <c r="E48" i="4"/>
  <c r="E13" i="4"/>
  <c r="AF13" i="7"/>
  <c r="E29" i="4"/>
  <c r="E45" i="4"/>
  <c r="E49" i="4"/>
  <c r="E14" i="4"/>
  <c r="AQ14" i="7"/>
  <c r="E30" i="4"/>
  <c r="AS23" i="4"/>
  <c r="D19" i="8"/>
  <c r="AS19" i="4"/>
  <c r="BD15" i="4"/>
  <c r="E7" i="4"/>
  <c r="V7" i="7"/>
  <c r="AS7" i="4"/>
  <c r="BD50" i="4"/>
  <c r="AS46" i="4"/>
  <c r="BD38" i="4"/>
  <c r="D34" i="8"/>
  <c r="AS34" i="4"/>
  <c r="R33" i="4"/>
  <c r="D49" i="8"/>
  <c r="AS37" i="4"/>
  <c r="AS29" i="4"/>
  <c r="AS48" i="4"/>
  <c r="AS36" i="4"/>
  <c r="D28" i="8"/>
  <c r="AS28" i="4"/>
  <c r="E47" i="4"/>
  <c r="AS47" i="4"/>
  <c r="AS39" i="4"/>
  <c r="BD31" i="4"/>
  <c r="E31" i="4"/>
  <c r="E23" i="4"/>
  <c r="D23" i="8"/>
  <c r="BY15" i="4"/>
  <c r="R7" i="4"/>
  <c r="H27" i="4"/>
  <c r="I27" i="4"/>
  <c r="E11" i="4"/>
  <c r="AF11" i="7"/>
  <c r="E43" i="4"/>
  <c r="D43" i="8"/>
  <c r="BY35" i="4"/>
  <c r="H31" i="4"/>
  <c r="I31" i="4"/>
  <c r="F39" i="4"/>
  <c r="R39" i="4"/>
  <c r="EO4" i="7"/>
  <c r="AC51" i="4"/>
  <c r="AA51" i="4"/>
  <c r="AC43" i="4"/>
  <c r="AM43" i="4"/>
  <c r="AA43" i="4"/>
  <c r="AC27" i="4"/>
  <c r="AM27" i="4"/>
  <c r="AA27" i="4"/>
  <c r="AA19" i="4"/>
  <c r="AC19" i="4"/>
  <c r="AM19" i="4"/>
  <c r="AA15" i="4"/>
  <c r="AC15" i="4"/>
  <c r="AA7" i="4"/>
  <c r="BY7" i="4"/>
  <c r="BY19" i="4"/>
  <c r="BY31" i="4"/>
  <c r="BY39" i="4"/>
  <c r="BY47" i="4"/>
  <c r="BZ19" i="4"/>
  <c r="F15" i="4"/>
  <c r="R15" i="4"/>
  <c r="F23" i="4"/>
  <c r="R23" i="4"/>
  <c r="F27" i="4"/>
  <c r="R27" i="4"/>
  <c r="F31" i="4"/>
  <c r="H35" i="4"/>
  <c r="I35" i="4"/>
  <c r="H47" i="4"/>
  <c r="I47" i="4"/>
  <c r="E15" i="4"/>
  <c r="AF15" i="7"/>
  <c r="E3" i="4"/>
  <c r="AF3" i="7"/>
  <c r="E51" i="4"/>
  <c r="AQ51" i="7"/>
  <c r="AC50" i="4"/>
  <c r="AA50" i="4"/>
  <c r="AC46" i="4"/>
  <c r="AM46" i="4"/>
  <c r="AA46" i="4"/>
  <c r="AC42" i="4"/>
  <c r="AM42" i="4"/>
  <c r="AA42" i="4"/>
  <c r="AC38" i="4"/>
  <c r="AM38" i="4"/>
  <c r="AA38" i="4"/>
  <c r="D34" i="7"/>
  <c r="AC34" i="4"/>
  <c r="AA34" i="4"/>
  <c r="AC30" i="4"/>
  <c r="AM30" i="4"/>
  <c r="AA30" i="4"/>
  <c r="AC26" i="4"/>
  <c r="AA26" i="4"/>
  <c r="AC22" i="4"/>
  <c r="AA22" i="4"/>
  <c r="AC18" i="4"/>
  <c r="AA18" i="4"/>
  <c r="AC14" i="4"/>
  <c r="AA14" i="4"/>
  <c r="AA10" i="4"/>
  <c r="AA6" i="4"/>
  <c r="AC35" i="4"/>
  <c r="AM35" i="4"/>
  <c r="AA35" i="4"/>
  <c r="BY11" i="4"/>
  <c r="BY23" i="4"/>
  <c r="R11" i="4"/>
  <c r="H15" i="4"/>
  <c r="I15" i="4"/>
  <c r="H23" i="4"/>
  <c r="I23" i="4"/>
  <c r="F35" i="4"/>
  <c r="R35" i="4"/>
  <c r="F47" i="4"/>
  <c r="R47" i="4"/>
  <c r="H51" i="4"/>
  <c r="I51" i="4"/>
  <c r="E19" i="4"/>
  <c r="AQ19" i="7"/>
  <c r="E27" i="4"/>
  <c r="AF27" i="7"/>
  <c r="AM49" i="4"/>
  <c r="AF49" i="7"/>
  <c r="AC49" i="4"/>
  <c r="AA49" i="4"/>
  <c r="AC45" i="4"/>
  <c r="AM45" i="4"/>
  <c r="AA45" i="4"/>
  <c r="AC41" i="4"/>
  <c r="AA41" i="4"/>
  <c r="AC37" i="4"/>
  <c r="AM37" i="4"/>
  <c r="AA37" i="4"/>
  <c r="CZ33" i="4"/>
  <c r="AF33" i="7"/>
  <c r="AC33" i="4"/>
  <c r="AM33" i="4"/>
  <c r="AA33" i="4"/>
  <c r="AC29" i="4"/>
  <c r="AA29" i="4"/>
  <c r="AQ25" i="7"/>
  <c r="AC25" i="4"/>
  <c r="AM25" i="4"/>
  <c r="AA25" i="4"/>
  <c r="AC21" i="4"/>
  <c r="AM21" i="4"/>
  <c r="AA21" i="4"/>
  <c r="AC17" i="4"/>
  <c r="AA17" i="4"/>
  <c r="AA13" i="4"/>
  <c r="AM9" i="4"/>
  <c r="AA9" i="4"/>
  <c r="AA5" i="4"/>
  <c r="AC47" i="4"/>
  <c r="AM47" i="4"/>
  <c r="AA47" i="4"/>
  <c r="AC39" i="4"/>
  <c r="AA39" i="4"/>
  <c r="AC31" i="4"/>
  <c r="AM31" i="4"/>
  <c r="AA31" i="4"/>
  <c r="AA23" i="4"/>
  <c r="AC23" i="4"/>
  <c r="AA11" i="4"/>
  <c r="AA3" i="4"/>
  <c r="BY3" i="4"/>
  <c r="BY27" i="4"/>
  <c r="BY43" i="4"/>
  <c r="BY51" i="4"/>
  <c r="F19" i="4"/>
  <c r="H39" i="4"/>
  <c r="I39" i="4"/>
  <c r="H43" i="4"/>
  <c r="I43" i="4"/>
  <c r="F51" i="4"/>
  <c r="R51" i="4"/>
  <c r="E39" i="4"/>
  <c r="E35" i="4"/>
  <c r="D35" i="7"/>
  <c r="R43" i="4"/>
  <c r="AA2" i="4"/>
  <c r="E2" i="4"/>
  <c r="V2" i="7"/>
  <c r="AC48" i="4"/>
  <c r="AM48" i="4"/>
  <c r="AA48" i="4"/>
  <c r="AQ44" i="7"/>
  <c r="AA44" i="4"/>
  <c r="AC44" i="4"/>
  <c r="AA40" i="4"/>
  <c r="AC40" i="4"/>
  <c r="AM40" i="4"/>
  <c r="AA36" i="4"/>
  <c r="AC36" i="4"/>
  <c r="AM36" i="4"/>
  <c r="AA32" i="4"/>
  <c r="AC32" i="4"/>
  <c r="AQ28" i="7"/>
  <c r="D28" i="7"/>
  <c r="AF28" i="7"/>
  <c r="AA28" i="4"/>
  <c r="AC28" i="4"/>
  <c r="AM28" i="4"/>
  <c r="AA24" i="4"/>
  <c r="AC24" i="4"/>
  <c r="AA20" i="4"/>
  <c r="AC20" i="4"/>
  <c r="AQ16" i="7"/>
  <c r="CZ16" i="4"/>
  <c r="AF16" i="7"/>
  <c r="AA16" i="4"/>
  <c r="AC16" i="4"/>
  <c r="AM16" i="4"/>
  <c r="AM12" i="4"/>
  <c r="AA12" i="4"/>
  <c r="AA8" i="4"/>
  <c r="AA4" i="4"/>
  <c r="AQ4" i="7"/>
  <c r="AQ24" i="7"/>
  <c r="D4" i="7"/>
  <c r="AF4" i="7"/>
  <c r="D24" i="7"/>
  <c r="AF24" i="7"/>
  <c r="D17" i="7"/>
  <c r="D18" i="7"/>
  <c r="BZ12" i="4"/>
  <c r="R24" i="4"/>
  <c r="V11" i="7"/>
  <c r="V13" i="7"/>
  <c r="V8" i="7"/>
  <c r="V6" i="7"/>
  <c r="V3" i="7"/>
  <c r="V12" i="7"/>
  <c r="V10" i="7"/>
  <c r="D5" i="8"/>
  <c r="D10" i="8"/>
  <c r="BZ9" i="4"/>
  <c r="BZ2" i="4"/>
  <c r="D11" i="8"/>
  <c r="D2" i="8"/>
  <c r="D9" i="8"/>
  <c r="D13" i="8"/>
  <c r="S2" i="4"/>
  <c r="AE49" i="4"/>
  <c r="EY49" i="4"/>
  <c r="AF18" i="7"/>
  <c r="AQ17" i="7"/>
  <c r="D16" i="7"/>
  <c r="AF5" i="7"/>
  <c r="AF25" i="7"/>
  <c r="D25" i="7"/>
  <c r="D25" i="8"/>
  <c r="R20" i="4"/>
  <c r="AF12" i="7"/>
  <c r="D11" i="7"/>
  <c r="D32" i="7"/>
  <c r="AE16" i="4"/>
  <c r="AO16" i="4"/>
  <c r="AQ11" i="7"/>
  <c r="AQ5" i="7"/>
  <c r="D9" i="7"/>
  <c r="AF9" i="7"/>
  <c r="AN16" i="4"/>
  <c r="AQ9" i="7"/>
  <c r="D5" i="7"/>
  <c r="D21" i="7"/>
  <c r="AN49" i="4"/>
  <c r="AO49" i="4"/>
  <c r="AM11" i="4"/>
  <c r="S49" i="4"/>
  <c r="S16" i="4"/>
  <c r="CZ49" i="4"/>
  <c r="AQ49" i="7"/>
  <c r="D49" i="7"/>
  <c r="R9" i="4"/>
  <c r="T16" i="4"/>
  <c r="AM5" i="4"/>
  <c r="T5" i="4"/>
  <c r="J25" i="4"/>
  <c r="BZ49" i="4"/>
  <c r="T49" i="4"/>
  <c r="R5" i="4"/>
  <c r="D2" i="4"/>
  <c r="BD14" i="4"/>
  <c r="D8" i="7"/>
  <c r="D13" i="7"/>
  <c r="D36" i="8"/>
  <c r="R10" i="4"/>
  <c r="BD46" i="4"/>
  <c r="D7" i="7"/>
  <c r="AQ7" i="7"/>
  <c r="AF8" i="7"/>
  <c r="J29" i="4"/>
  <c r="J21" i="4"/>
  <c r="BD8" i="4"/>
  <c r="D7" i="8"/>
  <c r="J40" i="4"/>
  <c r="AE40" i="4"/>
  <c r="I14" i="4"/>
  <c r="J14" i="4"/>
  <c r="I36" i="4"/>
  <c r="AF7" i="7"/>
  <c r="AS16" i="4"/>
  <c r="BD20" i="4"/>
  <c r="D20" i="7"/>
  <c r="D40" i="7"/>
  <c r="AF44" i="7"/>
  <c r="D37" i="7"/>
  <c r="AQ34" i="7"/>
  <c r="AF38" i="7"/>
  <c r="D44" i="8"/>
  <c r="AF17" i="7"/>
  <c r="AF20" i="7"/>
  <c r="AF40" i="7"/>
  <c r="D38" i="7"/>
  <c r="D42" i="7"/>
  <c r="AQ40" i="7"/>
  <c r="D44" i="7"/>
  <c r="D40" i="8"/>
  <c r="J20" i="4"/>
  <c r="J45" i="4"/>
  <c r="D36" i="7"/>
  <c r="D32" i="8"/>
  <c r="J44" i="4"/>
  <c r="AE44" i="4"/>
  <c r="J24" i="4"/>
  <c r="J41" i="4"/>
  <c r="J32" i="4"/>
  <c r="J33" i="4"/>
  <c r="J28" i="4"/>
  <c r="J26" i="4"/>
  <c r="AQ32" i="7"/>
  <c r="J18" i="4"/>
  <c r="J37" i="4"/>
  <c r="AF32" i="7"/>
  <c r="J30" i="4"/>
  <c r="J17" i="4"/>
  <c r="J15" i="4"/>
  <c r="J47" i="4"/>
  <c r="BZ44" i="4"/>
  <c r="AQ36" i="7"/>
  <c r="AQ46" i="7"/>
  <c r="R29" i="4"/>
  <c r="CZ29" i="4"/>
  <c r="AF36" i="7"/>
  <c r="BZ37" i="4"/>
  <c r="BD37" i="4"/>
  <c r="BD21" i="4"/>
  <c r="D12" i="7"/>
  <c r="BZ48" i="4"/>
  <c r="BD22" i="4"/>
  <c r="BZ40" i="4"/>
  <c r="AS33" i="4"/>
  <c r="AF37" i="7"/>
  <c r="AQ42" i="7"/>
  <c r="D26" i="8"/>
  <c r="D38" i="8"/>
  <c r="R45" i="4"/>
  <c r="AF21" i="7"/>
  <c r="AQ37" i="7"/>
  <c r="AF50" i="7"/>
  <c r="AS22" i="4"/>
  <c r="CZ45" i="4"/>
  <c r="AF26" i="7"/>
  <c r="AF42" i="7"/>
  <c r="BZ32" i="4"/>
  <c r="AS38" i="4"/>
  <c r="BD30" i="4"/>
  <c r="AS42" i="4"/>
  <c r="BD36" i="4"/>
  <c r="BD42" i="4"/>
  <c r="D29" i="7"/>
  <c r="BD34" i="4"/>
  <c r="AS35" i="4"/>
  <c r="R42" i="4"/>
  <c r="J38" i="4"/>
  <c r="BZ42" i="4"/>
  <c r="AS32" i="4"/>
  <c r="BD25" i="4"/>
  <c r="BD13" i="4"/>
  <c r="AF22" i="7"/>
  <c r="AS8" i="4"/>
  <c r="AS5" i="4"/>
  <c r="AS49" i="4"/>
  <c r="R3" i="4"/>
  <c r="AF23" i="7"/>
  <c r="BD49" i="4"/>
  <c r="D31" i="7"/>
  <c r="BD16" i="4"/>
  <c r="AF14" i="7"/>
  <c r="D26" i="7"/>
  <c r="J23" i="4"/>
  <c r="AS40" i="4"/>
  <c r="BD40" i="4"/>
  <c r="D50" i="7"/>
  <c r="AQ26" i="7"/>
  <c r="AQ50" i="7"/>
  <c r="AQ29" i="7"/>
  <c r="AF30" i="7"/>
  <c r="D30" i="8"/>
  <c r="AF29" i="7"/>
  <c r="D33" i="7"/>
  <c r="AS17" i="4"/>
  <c r="AQ33" i="7"/>
  <c r="D33" i="8"/>
  <c r="AS45" i="4"/>
  <c r="AQ47" i="7"/>
  <c r="D46" i="7"/>
  <c r="BD45" i="4"/>
  <c r="BD10" i="4"/>
  <c r="AF47" i="7"/>
  <c r="D29" i="8"/>
  <c r="D50" i="8"/>
  <c r="BD28" i="4"/>
  <c r="BD41" i="4"/>
  <c r="AS41" i="4"/>
  <c r="D45" i="7"/>
  <c r="D30" i="7"/>
  <c r="AQ30" i="7"/>
  <c r="AF46" i="7"/>
  <c r="D37" i="8"/>
  <c r="J34" i="4"/>
  <c r="J50" i="4"/>
  <c r="BD19" i="4"/>
  <c r="D6" i="7"/>
  <c r="AQ6" i="7"/>
  <c r="D48" i="7"/>
  <c r="AF31" i="7"/>
  <c r="AQ31" i="7"/>
  <c r="AS18" i="4"/>
  <c r="BD29" i="4"/>
  <c r="BD18" i="4"/>
  <c r="AF6" i="7"/>
  <c r="AF10" i="7"/>
  <c r="BD26" i="4"/>
  <c r="AS26" i="4"/>
  <c r="BD5" i="4"/>
  <c r="AS13" i="4"/>
  <c r="BD9" i="4"/>
  <c r="D23" i="7"/>
  <c r="D41" i="7"/>
  <c r="AQ45" i="7"/>
  <c r="D41" i="8"/>
  <c r="BD32" i="4"/>
  <c r="BD12" i="4"/>
  <c r="BD51" i="4"/>
  <c r="AQ23" i="7"/>
  <c r="AQ41" i="7"/>
  <c r="AF45" i="7"/>
  <c r="D45" i="8"/>
  <c r="BD3" i="4"/>
  <c r="D22" i="7"/>
  <c r="AF41" i="7"/>
  <c r="J42" i="4"/>
  <c r="T42" i="4"/>
  <c r="BD24" i="4"/>
  <c r="AS24" i="4"/>
  <c r="BD33" i="4"/>
  <c r="D14" i="7"/>
  <c r="D10" i="7"/>
  <c r="J46" i="4"/>
  <c r="BD6" i="4"/>
  <c r="R2" i="4"/>
  <c r="AF48" i="7"/>
  <c r="AQ48" i="7"/>
  <c r="D48" i="8"/>
  <c r="CZ50" i="4"/>
  <c r="BD27" i="4"/>
  <c r="BD48" i="4"/>
  <c r="BD35" i="4"/>
  <c r="CZ31" i="4"/>
  <c r="AS27" i="4"/>
  <c r="D15" i="7"/>
  <c r="D47" i="7"/>
  <c r="BZ39" i="4"/>
  <c r="AF43" i="7"/>
  <c r="AF39" i="7"/>
  <c r="D43" i="7"/>
  <c r="AQ43" i="7"/>
  <c r="J31" i="4"/>
  <c r="T31" i="4"/>
  <c r="AS10" i="4"/>
  <c r="J22" i="4"/>
  <c r="AS44" i="4"/>
  <c r="BD2" i="4"/>
  <c r="AQ15" i="7"/>
  <c r="BD52" i="4"/>
  <c r="AS52" i="4"/>
  <c r="AS25" i="4"/>
  <c r="AS14" i="4"/>
  <c r="BD39" i="4"/>
  <c r="BZ43" i="4"/>
  <c r="AQ13" i="7"/>
  <c r="AS21" i="4"/>
  <c r="BD44" i="4"/>
  <c r="AS50" i="4"/>
  <c r="BD4" i="4"/>
  <c r="R46" i="4"/>
  <c r="J35" i="4"/>
  <c r="AM29" i="4"/>
  <c r="AM41" i="4"/>
  <c r="D27" i="8"/>
  <c r="D31" i="8"/>
  <c r="D35" i="8"/>
  <c r="D39" i="8"/>
  <c r="D47" i="8"/>
  <c r="D51" i="8"/>
  <c r="AQ39" i="7"/>
  <c r="CZ42" i="4"/>
  <c r="BZ31" i="4"/>
  <c r="AM44" i="4"/>
  <c r="AM39" i="4"/>
  <c r="AM34" i="4"/>
  <c r="AM50" i="4"/>
  <c r="AM32" i="4"/>
  <c r="AM26" i="4"/>
  <c r="AM51" i="4"/>
  <c r="J51" i="4"/>
  <c r="J43" i="4"/>
  <c r="J39" i="4"/>
  <c r="AQ35" i="7"/>
  <c r="R31" i="4"/>
  <c r="D51" i="7"/>
  <c r="AF35" i="7"/>
  <c r="D27" i="7"/>
  <c r="AQ27" i="7"/>
  <c r="AF51" i="7"/>
  <c r="D39" i="7"/>
  <c r="J27" i="4"/>
  <c r="AS30" i="4"/>
  <c r="D15" i="8"/>
  <c r="D3" i="8"/>
  <c r="BD7" i="4"/>
  <c r="AS51" i="4"/>
  <c r="BD43" i="4"/>
  <c r="BD47" i="4"/>
  <c r="R19" i="4"/>
  <c r="B20" i="3"/>
  <c r="B13" i="5"/>
  <c r="AF2" i="7"/>
  <c r="AM15" i="4"/>
  <c r="BD11" i="4"/>
  <c r="AQ2" i="7"/>
  <c r="AM17" i="4"/>
  <c r="AM24" i="4"/>
  <c r="D2" i="7"/>
  <c r="AM18" i="4"/>
  <c r="AM14" i="4"/>
  <c r="AM2" i="4"/>
  <c r="BD23" i="4"/>
  <c r="D3" i="7"/>
  <c r="AQ3" i="7"/>
  <c r="AM20" i="4"/>
  <c r="AS11" i="4"/>
  <c r="AM3" i="4"/>
  <c r="AM23" i="4"/>
  <c r="AM13" i="4"/>
  <c r="AM7" i="4"/>
  <c r="AF19" i="7"/>
  <c r="AS31" i="4"/>
  <c r="AS43" i="4"/>
  <c r="AS15" i="4"/>
  <c r="AM6" i="4"/>
  <c r="AM10" i="4"/>
  <c r="D19" i="7"/>
  <c r="AM4" i="4"/>
  <c r="AM8" i="4"/>
  <c r="AM22" i="4"/>
  <c r="AE19" i="4"/>
  <c r="BZ17" i="4"/>
  <c r="BZ24" i="4"/>
  <c r="BZ4" i="4"/>
  <c r="BZ3" i="4"/>
  <c r="AN12" i="4"/>
  <c r="BZ11" i="4"/>
  <c r="BZ8" i="4"/>
  <c r="BZ13" i="4"/>
  <c r="T9" i="4"/>
  <c r="BZ30" i="4"/>
  <c r="BZ26" i="4"/>
  <c r="BZ28" i="4"/>
  <c r="AE17" i="4"/>
  <c r="S3" i="4"/>
  <c r="AN2" i="4"/>
  <c r="AN4" i="4"/>
  <c r="AO2" i="4"/>
  <c r="AO4" i="4"/>
  <c r="AG49" i="7"/>
  <c r="AH16" i="7"/>
  <c r="T12" i="4"/>
  <c r="S12" i="4"/>
  <c r="DA38" i="4"/>
  <c r="DA33" i="4"/>
  <c r="DA29" i="4"/>
  <c r="AE29" i="4"/>
  <c r="T20" i="4"/>
  <c r="AE20" i="4"/>
  <c r="EZ16" i="4"/>
  <c r="S45" i="4"/>
  <c r="FU16" i="4"/>
  <c r="FV16" i="4"/>
  <c r="FW16" i="4"/>
  <c r="T29" i="4"/>
  <c r="S29" i="4"/>
  <c r="S10" i="4"/>
  <c r="S28" i="4"/>
  <c r="CZ44" i="4"/>
  <c r="CZ15" i="4"/>
  <c r="T10" i="4"/>
  <c r="DA16" i="4"/>
  <c r="DA49" i="4"/>
  <c r="BZ25" i="4"/>
  <c r="T25" i="4"/>
  <c r="S25" i="4"/>
  <c r="AE25" i="4"/>
  <c r="AO25" i="4"/>
  <c r="AE21" i="4"/>
  <c r="S9" i="4"/>
  <c r="S5" i="4"/>
  <c r="FU49" i="4"/>
  <c r="FV49" i="4"/>
  <c r="FW49" i="4"/>
  <c r="AH49" i="7"/>
  <c r="EZ49" i="4"/>
  <c r="EY16" i="4"/>
  <c r="AG16" i="7"/>
  <c r="T11" i="4"/>
  <c r="S11" i="4"/>
  <c r="T30" i="4"/>
  <c r="S33" i="4"/>
  <c r="BZ7" i="4"/>
  <c r="T32" i="4"/>
  <c r="S30" i="4"/>
  <c r="CZ30" i="4"/>
  <c r="T37" i="4"/>
  <c r="S24" i="4"/>
  <c r="CZ37" i="4"/>
  <c r="DA37" i="4"/>
  <c r="CZ48" i="4"/>
  <c r="S37" i="4"/>
  <c r="AE37" i="4"/>
  <c r="J36" i="4"/>
  <c r="S36" i="4"/>
  <c r="S8" i="4"/>
  <c r="S18" i="4"/>
  <c r="T8" i="4"/>
  <c r="T33" i="4"/>
  <c r="CZ26" i="4"/>
  <c r="AE30" i="4"/>
  <c r="AE18" i="4"/>
  <c r="AE33" i="4"/>
  <c r="AE14" i="4"/>
  <c r="DA14" i="4"/>
  <c r="T24" i="4"/>
  <c r="S21" i="4"/>
  <c r="T21" i="4"/>
  <c r="CZ40" i="4"/>
  <c r="S40" i="4"/>
  <c r="CZ28" i="4"/>
  <c r="D3" i="4"/>
  <c r="T35" i="4"/>
  <c r="AE28" i="4"/>
  <c r="S17" i="4"/>
  <c r="AE24" i="4"/>
  <c r="DA24" i="4"/>
  <c r="T40" i="4"/>
  <c r="T17" i="4"/>
  <c r="T28" i="4"/>
  <c r="T44" i="4"/>
  <c r="DA45" i="4"/>
  <c r="AE45" i="4"/>
  <c r="AO45" i="4"/>
  <c r="T45" i="4"/>
  <c r="S41" i="4"/>
  <c r="T41" i="4"/>
  <c r="S44" i="4"/>
  <c r="S26" i="4"/>
  <c r="AE26" i="4"/>
  <c r="T26" i="4"/>
  <c r="AN17" i="4"/>
  <c r="AO17" i="4"/>
  <c r="S7" i="4"/>
  <c r="T7" i="4"/>
  <c r="CZ32" i="4"/>
  <c r="AE41" i="4"/>
  <c r="AE47" i="4"/>
  <c r="T3" i="4"/>
  <c r="AE15" i="4"/>
  <c r="J48" i="4"/>
  <c r="AE32" i="4"/>
  <c r="S32" i="4"/>
  <c r="CZ14" i="4"/>
  <c r="BZ15" i="4"/>
  <c r="AE23" i="4"/>
  <c r="BZ51" i="4"/>
  <c r="T15" i="4"/>
  <c r="S23" i="4"/>
  <c r="T23" i="4"/>
  <c r="AE50" i="4"/>
  <c r="AE38" i="4"/>
  <c r="AN38" i="4"/>
  <c r="S38" i="4"/>
  <c r="BZ6" i="4"/>
  <c r="T38" i="4"/>
  <c r="BZ36" i="4"/>
  <c r="CZ36" i="4"/>
  <c r="CZ18" i="4"/>
  <c r="AE34" i="4"/>
  <c r="AN34" i="4"/>
  <c r="BZ23" i="4"/>
  <c r="CZ39" i="4"/>
  <c r="T18" i="4"/>
  <c r="BZ41" i="4"/>
  <c r="CZ41" i="4"/>
  <c r="CZ35" i="4"/>
  <c r="AN40" i="4"/>
  <c r="T6" i="4"/>
  <c r="BZ35" i="4"/>
  <c r="AN29" i="4"/>
  <c r="AO40" i="4"/>
  <c r="AO29" i="4"/>
  <c r="S6" i="4"/>
  <c r="BZ38" i="4"/>
  <c r="CZ38" i="4"/>
  <c r="AE42" i="4"/>
  <c r="AO42" i="4"/>
  <c r="S42" i="4"/>
  <c r="S47" i="4"/>
  <c r="T47" i="4"/>
  <c r="AE31" i="4"/>
  <c r="AN31" i="4"/>
  <c r="S46" i="4"/>
  <c r="T46" i="4"/>
  <c r="S39" i="4"/>
  <c r="T39" i="4"/>
  <c r="S31" i="4"/>
  <c r="S35" i="4"/>
  <c r="AE46" i="4"/>
  <c r="AO46" i="4"/>
  <c r="BZ50" i="4"/>
  <c r="S50" i="4"/>
  <c r="T50" i="4"/>
  <c r="S14" i="4"/>
  <c r="T14" i="4"/>
  <c r="S27" i="4"/>
  <c r="T27" i="4"/>
  <c r="S51" i="4"/>
  <c r="T51" i="4"/>
  <c r="S22" i="4"/>
  <c r="T22" i="4"/>
  <c r="S34" i="4"/>
  <c r="T34" i="4"/>
  <c r="S43" i="4"/>
  <c r="BZ46" i="4"/>
  <c r="CZ46" i="4"/>
  <c r="BZ34" i="4"/>
  <c r="CZ34" i="4"/>
  <c r="AE22" i="4"/>
  <c r="AE39" i="4"/>
  <c r="AE43" i="4"/>
  <c r="AO43" i="4"/>
  <c r="AE51" i="4"/>
  <c r="AN19" i="4"/>
  <c r="AE27" i="4"/>
  <c r="BZ47" i="4"/>
  <c r="AE35" i="4"/>
  <c r="BZ27" i="4"/>
  <c r="AO50" i="4"/>
  <c r="AN44" i="4"/>
  <c r="AO44" i="4"/>
  <c r="CZ51" i="4"/>
  <c r="DA32" i="4"/>
  <c r="CZ43" i="4"/>
  <c r="T43" i="4"/>
  <c r="DA46" i="4"/>
  <c r="CZ20" i="4"/>
  <c r="CZ17" i="4"/>
  <c r="CZ24" i="4"/>
  <c r="CZ21" i="4"/>
  <c r="CZ22" i="4"/>
  <c r="CZ23" i="4"/>
  <c r="CZ19" i="4"/>
  <c r="AO19" i="4"/>
  <c r="AS3" i="4"/>
  <c r="DA18" i="4"/>
  <c r="DA21" i="4"/>
  <c r="DA4" i="4"/>
  <c r="DA19" i="4"/>
  <c r="DA23" i="4"/>
  <c r="DA2" i="4"/>
  <c r="S20" i="4"/>
  <c r="S4" i="4"/>
  <c r="T19" i="4"/>
  <c r="S19" i="4"/>
  <c r="T2" i="4"/>
  <c r="T4" i="4"/>
  <c r="S15" i="4"/>
  <c r="I59" i="3"/>
  <c r="DA10" i="4"/>
  <c r="AN10" i="4"/>
  <c r="J155" i="3"/>
  <c r="AO10" i="4"/>
  <c r="AO12" i="4"/>
  <c r="I94" i="3"/>
  <c r="AN5" i="4"/>
  <c r="AN9" i="4"/>
  <c r="AO5" i="4"/>
  <c r="I198" i="3"/>
  <c r="I162" i="3"/>
  <c r="H58" i="3"/>
  <c r="S13" i="4"/>
  <c r="I142" i="3"/>
  <c r="AN23" i="4"/>
  <c r="AO14" i="4"/>
  <c r="AN8" i="4"/>
  <c r="AO20" i="4"/>
  <c r="AN20" i="4"/>
  <c r="AO15" i="4"/>
  <c r="AO24" i="4"/>
  <c r="AO18" i="4"/>
  <c r="DA20" i="4"/>
  <c r="DA35" i="4"/>
  <c r="E178" i="3"/>
  <c r="G181" i="3"/>
  <c r="G94" i="3"/>
  <c r="E180" i="3"/>
  <c r="F116" i="3"/>
  <c r="E167" i="3"/>
  <c r="E131" i="3"/>
  <c r="F143" i="3"/>
  <c r="E105" i="3"/>
  <c r="H63" i="3"/>
  <c r="I199" i="3"/>
  <c r="J198" i="3"/>
  <c r="H124" i="3"/>
  <c r="F86" i="3"/>
  <c r="I62" i="3"/>
  <c r="AO30" i="4"/>
  <c r="DA40" i="4"/>
  <c r="J51" i="3"/>
  <c r="J50" i="3"/>
  <c r="I200" i="3"/>
  <c r="G155" i="3"/>
  <c r="I195" i="3"/>
  <c r="J171" i="3"/>
  <c r="G151" i="3"/>
  <c r="F121" i="3"/>
  <c r="H195" i="3"/>
  <c r="E177" i="3"/>
  <c r="G157" i="3"/>
  <c r="I138" i="3"/>
  <c r="H118" i="3"/>
  <c r="J84" i="3"/>
  <c r="G188" i="3"/>
  <c r="I57" i="3"/>
  <c r="J60" i="3"/>
  <c r="F171" i="3"/>
  <c r="J133" i="3"/>
  <c r="I129" i="3"/>
  <c r="F184" i="3"/>
  <c r="J68" i="3"/>
  <c r="E60" i="3"/>
  <c r="I70" i="3"/>
  <c r="G81" i="3"/>
  <c r="E92" i="3"/>
  <c r="I102" i="3"/>
  <c r="G113" i="3"/>
  <c r="H65" i="3"/>
  <c r="I79" i="3"/>
  <c r="J93" i="3"/>
  <c r="F108" i="3"/>
  <c r="I120" i="3"/>
  <c r="F64" i="3"/>
  <c r="E83" i="3"/>
  <c r="F102" i="3"/>
  <c r="I119" i="3"/>
  <c r="H131" i="3"/>
  <c r="F142" i="3"/>
  <c r="J152" i="3"/>
  <c r="H163" i="3"/>
  <c r="H169" i="3"/>
  <c r="J174" i="3"/>
  <c r="F180" i="3"/>
  <c r="H185" i="3"/>
  <c r="J190" i="3"/>
  <c r="F55" i="3"/>
  <c r="J67" i="3"/>
  <c r="G80" i="3"/>
  <c r="H94" i="3"/>
  <c r="H122" i="3"/>
  <c r="I141" i="3"/>
  <c r="F161" i="3"/>
  <c r="I181" i="3"/>
  <c r="E199" i="3"/>
  <c r="I152" i="3"/>
  <c r="I177" i="3"/>
  <c r="G60" i="3"/>
  <c r="E73" i="3"/>
  <c r="I85" i="3"/>
  <c r="F98" i="3"/>
  <c r="E111" i="3"/>
  <c r="I121" i="3"/>
  <c r="J125" i="3"/>
  <c r="G129" i="3"/>
  <c r="E133" i="3"/>
  <c r="H136" i="3"/>
  <c r="E140" i="3"/>
  <c r="I143" i="3"/>
  <c r="F147" i="3"/>
  <c r="I150" i="3"/>
  <c r="G154" i="3"/>
  <c r="J157" i="3"/>
  <c r="G161" i="3"/>
  <c r="E165" i="3"/>
  <c r="H168" i="3"/>
  <c r="E172" i="3"/>
  <c r="I175" i="3"/>
  <c r="F179" i="3"/>
  <c r="I182" i="3"/>
  <c r="G186" i="3"/>
  <c r="J189" i="3"/>
  <c r="G193" i="3"/>
  <c r="H196" i="3"/>
  <c r="F199" i="3"/>
  <c r="J201" i="3"/>
  <c r="E59" i="3"/>
  <c r="I65" i="3"/>
  <c r="F73" i="3"/>
  <c r="H84" i="3"/>
  <c r="H95" i="3"/>
  <c r="H106" i="3"/>
  <c r="G118" i="3"/>
  <c r="E126" i="3"/>
  <c r="F133" i="3"/>
  <c r="J151" i="3"/>
  <c r="I169" i="3"/>
  <c r="I185" i="3"/>
  <c r="J79" i="3"/>
  <c r="F94" i="3"/>
  <c r="G108" i="3"/>
  <c r="J120" i="3"/>
  <c r="G131" i="3"/>
  <c r="I54" i="3"/>
  <c r="G65" i="3"/>
  <c r="E76" i="3"/>
  <c r="I86" i="3"/>
  <c r="G97" i="3"/>
  <c r="E108" i="3"/>
  <c r="G58" i="3"/>
  <c r="H72" i="3"/>
  <c r="J86" i="3"/>
  <c r="E101" i="3"/>
  <c r="F115" i="3"/>
  <c r="H54" i="3"/>
  <c r="I73" i="3"/>
  <c r="H92" i="3"/>
  <c r="H111" i="3"/>
  <c r="F126" i="3"/>
  <c r="J136" i="3"/>
  <c r="H147" i="3"/>
  <c r="F158" i="3"/>
  <c r="J166" i="3"/>
  <c r="F172" i="3"/>
  <c r="H177" i="3"/>
  <c r="J182" i="3"/>
  <c r="F188" i="3"/>
  <c r="H193" i="3"/>
  <c r="H61" i="3"/>
  <c r="F74" i="3"/>
  <c r="E87" i="3"/>
  <c r="J105" i="3"/>
  <c r="I132" i="3"/>
  <c r="H150" i="3"/>
  <c r="I172" i="3"/>
  <c r="H190" i="3"/>
  <c r="G139" i="3"/>
  <c r="G164" i="3"/>
  <c r="F54" i="3"/>
  <c r="J66" i="3"/>
  <c r="F79" i="3"/>
  <c r="J91" i="3"/>
  <c r="J104" i="3"/>
  <c r="J116" i="3"/>
  <c r="J123" i="3"/>
  <c r="I127" i="3"/>
  <c r="F131" i="3"/>
  <c r="I134" i="3"/>
  <c r="G138" i="3"/>
  <c r="J141" i="3"/>
  <c r="G145" i="3"/>
  <c r="E149" i="3"/>
  <c r="H152" i="3"/>
  <c r="E156" i="3"/>
  <c r="I159" i="3"/>
  <c r="F163" i="3"/>
  <c r="I166" i="3"/>
  <c r="G170" i="3"/>
  <c r="J173" i="3"/>
  <c r="G177" i="3"/>
  <c r="E181" i="3"/>
  <c r="H184" i="3"/>
  <c r="E188" i="3"/>
  <c r="I191" i="3"/>
  <c r="F195" i="3"/>
  <c r="J197" i="3"/>
  <c r="H200" i="3"/>
  <c r="G54" i="3"/>
  <c r="G62" i="3"/>
  <c r="G70" i="3"/>
  <c r="F78" i="3"/>
  <c r="F89" i="3"/>
  <c r="I101" i="3"/>
  <c r="E113" i="3"/>
  <c r="J121" i="3"/>
  <c r="H130" i="3"/>
  <c r="F141" i="3"/>
  <c r="I161" i="3"/>
  <c r="I176" i="3"/>
  <c r="H68" i="3"/>
  <c r="H87" i="3"/>
  <c r="G100" i="3"/>
  <c r="H114" i="3"/>
  <c r="F125" i="3"/>
  <c r="E68" i="3"/>
  <c r="G89" i="3"/>
  <c r="I110" i="3"/>
  <c r="F76" i="3"/>
  <c r="H104" i="3"/>
  <c r="H59" i="3"/>
  <c r="F97" i="3"/>
  <c r="J128" i="3"/>
  <c r="F150" i="3"/>
  <c r="F168" i="3"/>
  <c r="J178" i="3"/>
  <c r="H189" i="3"/>
  <c r="J64" i="3"/>
  <c r="J89" i="3"/>
  <c r="F137" i="3"/>
  <c r="G176" i="3"/>
  <c r="H146" i="3"/>
  <c r="F57" i="3"/>
  <c r="H82" i="3"/>
  <c r="I107" i="3"/>
  <c r="E125" i="3"/>
  <c r="E132" i="3"/>
  <c r="F139" i="3"/>
  <c r="G146" i="3"/>
  <c r="G153" i="3"/>
  <c r="H160" i="3"/>
  <c r="I167" i="3"/>
  <c r="I174" i="3"/>
  <c r="J181" i="3"/>
  <c r="E189" i="3"/>
  <c r="J195" i="3"/>
  <c r="F201" i="3"/>
  <c r="J63" i="3"/>
  <c r="F81" i="3"/>
  <c r="H103" i="3"/>
  <c r="G124" i="3"/>
  <c r="G147" i="3"/>
  <c r="F181" i="3"/>
  <c r="J90" i="3"/>
  <c r="F117" i="3"/>
  <c r="I137" i="3"/>
  <c r="H154" i="3"/>
  <c r="H178" i="3"/>
  <c r="E55" i="3"/>
  <c r="F61" i="3"/>
  <c r="H67" i="3"/>
  <c r="J73" i="3"/>
  <c r="F80" i="3"/>
  <c r="G86" i="3"/>
  <c r="J92" i="3"/>
  <c r="E99" i="3"/>
  <c r="F105" i="3"/>
  <c r="J111" i="3"/>
  <c r="H117" i="3"/>
  <c r="F122" i="3"/>
  <c r="G126" i="3"/>
  <c r="J129" i="3"/>
  <c r="G133" i="3"/>
  <c r="E137" i="3"/>
  <c r="H140" i="3"/>
  <c r="E144" i="3"/>
  <c r="I147" i="3"/>
  <c r="F151" i="3"/>
  <c r="I154" i="3"/>
  <c r="G158" i="3"/>
  <c r="J161" i="3"/>
  <c r="G165" i="3"/>
  <c r="E169" i="3"/>
  <c r="H172" i="3"/>
  <c r="E176" i="3"/>
  <c r="I179" i="3"/>
  <c r="F183" i="3"/>
  <c r="I186" i="3"/>
  <c r="G190" i="3"/>
  <c r="J193" i="3"/>
  <c r="J196" i="3"/>
  <c r="H199" i="3"/>
  <c r="F93" i="3"/>
  <c r="H107" i="3"/>
  <c r="H116" i="3"/>
  <c r="I123" i="3"/>
  <c r="F129" i="3"/>
  <c r="G135" i="3"/>
  <c r="I140" i="3"/>
  <c r="G73" i="3"/>
  <c r="E100" i="3"/>
  <c r="E69" i="3"/>
  <c r="I111" i="3"/>
  <c r="G78" i="3"/>
  <c r="F123" i="3"/>
  <c r="H155" i="3"/>
  <c r="H173" i="3"/>
  <c r="J186" i="3"/>
  <c r="E71" i="3"/>
  <c r="H115" i="3"/>
  <c r="H166" i="3"/>
  <c r="E159" i="3"/>
  <c r="I69" i="3"/>
  <c r="H101" i="3"/>
  <c r="I126" i="3"/>
  <c r="I135" i="3"/>
  <c r="H144" i="3"/>
  <c r="F155" i="3"/>
  <c r="E164" i="3"/>
  <c r="E173" i="3"/>
  <c r="I183" i="3"/>
  <c r="H192" i="3"/>
  <c r="J199" i="3"/>
  <c r="E67" i="3"/>
  <c r="G92" i="3"/>
  <c r="H119" i="3"/>
  <c r="F157" i="3"/>
  <c r="E75" i="3"/>
  <c r="F111" i="3"/>
  <c r="G140" i="3"/>
  <c r="E166" i="3"/>
  <c r="F53" i="3"/>
  <c r="H62" i="3"/>
  <c r="H70" i="3"/>
  <c r="H78" i="3"/>
  <c r="F88" i="3"/>
  <c r="J95" i="3"/>
  <c r="J103" i="3"/>
  <c r="F113" i="3"/>
  <c r="J119" i="3"/>
  <c r="G125" i="3"/>
  <c r="I130" i="3"/>
  <c r="F135" i="3"/>
  <c r="I139" i="3"/>
  <c r="E145" i="3"/>
  <c r="G149" i="3"/>
  <c r="J153" i="3"/>
  <c r="F159" i="3"/>
  <c r="I163" i="3"/>
  <c r="E168" i="3"/>
  <c r="G173" i="3"/>
  <c r="J177" i="3"/>
  <c r="G182" i="3"/>
  <c r="I187" i="3"/>
  <c r="E192" i="3"/>
  <c r="F196" i="3"/>
  <c r="F200" i="3"/>
  <c r="F101" i="3"/>
  <c r="I113" i="3"/>
  <c r="I125" i="3"/>
  <c r="J131" i="3"/>
  <c r="E139" i="3"/>
  <c r="E147" i="3"/>
  <c r="G152" i="3"/>
  <c r="I157" i="3"/>
  <c r="E163" i="3"/>
  <c r="G168" i="3"/>
  <c r="I173" i="3"/>
  <c r="J179" i="3"/>
  <c r="F185" i="3"/>
  <c r="G191" i="3"/>
  <c r="G196" i="3"/>
  <c r="G200" i="3"/>
  <c r="H138" i="3"/>
  <c r="G148" i="3"/>
  <c r="E158" i="3"/>
  <c r="I168" i="3"/>
  <c r="G179" i="3"/>
  <c r="J191" i="3"/>
  <c r="F189" i="3"/>
  <c r="G201" i="3"/>
  <c r="G199" i="3"/>
  <c r="E191" i="3"/>
  <c r="J47" i="3"/>
  <c r="I78" i="3"/>
  <c r="G105" i="3"/>
  <c r="F83" i="3"/>
  <c r="E118" i="3"/>
  <c r="J87" i="3"/>
  <c r="F134" i="3"/>
  <c r="J160" i="3"/>
  <c r="F176" i="3"/>
  <c r="F192" i="3"/>
  <c r="H77" i="3"/>
  <c r="G127" i="3"/>
  <c r="E186" i="3"/>
  <c r="H170" i="3"/>
  <c r="G76" i="3"/>
  <c r="F114" i="3"/>
  <c r="H128" i="3"/>
  <c r="G137" i="3"/>
  <c r="E148" i="3"/>
  <c r="E157" i="3"/>
  <c r="J165" i="3"/>
  <c r="H176" i="3"/>
  <c r="G185" i="3"/>
  <c r="G194" i="3"/>
  <c r="J52" i="3"/>
  <c r="J71" i="3"/>
  <c r="J98" i="3"/>
  <c r="E127" i="3"/>
  <c r="F165" i="3"/>
  <c r="J82" i="3"/>
  <c r="E123" i="3"/>
  <c r="I144" i="3"/>
  <c r="G172" i="3"/>
  <c r="G56" i="3"/>
  <c r="G64" i="3"/>
  <c r="F72" i="3"/>
  <c r="I81" i="3"/>
  <c r="I89" i="3"/>
  <c r="I97" i="3"/>
  <c r="E107" i="3"/>
  <c r="J114" i="3"/>
  <c r="E121" i="3"/>
  <c r="F127" i="3"/>
  <c r="I131" i="3"/>
  <c r="E136" i="3"/>
  <c r="G141" i="3"/>
  <c r="J145" i="3"/>
  <c r="G150" i="3"/>
  <c r="I155" i="3"/>
  <c r="E160" i="3"/>
  <c r="H164" i="3"/>
  <c r="J169" i="3"/>
  <c r="G174" i="3"/>
  <c r="I178" i="3"/>
  <c r="E184" i="3"/>
  <c r="H188" i="3"/>
  <c r="E193" i="3"/>
  <c r="H197" i="3"/>
  <c r="J200" i="3"/>
  <c r="F104" i="3"/>
  <c r="I117" i="3"/>
  <c r="H126" i="3"/>
  <c r="I133" i="3"/>
  <c r="H142" i="3"/>
  <c r="I148" i="3"/>
  <c r="E154" i="3"/>
  <c r="H158" i="3"/>
  <c r="I164" i="3"/>
  <c r="F169" i="3"/>
  <c r="G175" i="3"/>
  <c r="I180" i="3"/>
  <c r="E187" i="3"/>
  <c r="F193" i="3"/>
  <c r="I197" i="3"/>
  <c r="I201" i="3"/>
  <c r="E142" i="3"/>
  <c r="E151" i="3"/>
  <c r="I160" i="3"/>
  <c r="G171" i="3"/>
  <c r="E182" i="3"/>
  <c r="G195" i="3"/>
  <c r="I192" i="3"/>
  <c r="E190" i="3"/>
  <c r="H194" i="3"/>
  <c r="G57" i="3"/>
  <c r="E84" i="3"/>
  <c r="J54" i="3"/>
  <c r="G90" i="3"/>
  <c r="G123" i="3"/>
  <c r="J106" i="3"/>
  <c r="H139" i="3"/>
  <c r="H165" i="3"/>
  <c r="H181" i="3"/>
  <c r="J194" i="3"/>
  <c r="I83" i="3"/>
  <c r="E146" i="3"/>
  <c r="E195" i="3"/>
  <c r="J183" i="3"/>
  <c r="J88" i="3"/>
  <c r="F119" i="3"/>
  <c r="G130" i="3"/>
  <c r="E141" i="3"/>
  <c r="J149" i="3"/>
  <c r="I158" i="3"/>
  <c r="G169" i="3"/>
  <c r="G178" i="3"/>
  <c r="F187" i="3"/>
  <c r="F197" i="3"/>
  <c r="F56" i="3"/>
  <c r="H76" i="3"/>
  <c r="I109" i="3"/>
  <c r="G132" i="3"/>
  <c r="F173" i="3"/>
  <c r="E97" i="3"/>
  <c r="J127" i="3"/>
  <c r="E150" i="3"/>
  <c r="E183" i="3"/>
  <c r="J57" i="3"/>
  <c r="J65" i="3"/>
  <c r="H75" i="3"/>
  <c r="H83" i="3"/>
  <c r="E91" i="3"/>
  <c r="H100" i="3"/>
  <c r="H108" i="3"/>
  <c r="G116" i="3"/>
  <c r="H123" i="3"/>
  <c r="E128" i="3"/>
  <c r="H132" i="3"/>
  <c r="J137" i="3"/>
  <c r="G142" i="3"/>
  <c r="I146" i="3"/>
  <c r="E152" i="3"/>
  <c r="H156" i="3"/>
  <c r="E161" i="3"/>
  <c r="G166" i="3"/>
  <c r="I170" i="3"/>
  <c r="F175" i="3"/>
  <c r="H180" i="3"/>
  <c r="E185" i="3"/>
  <c r="G189" i="3"/>
  <c r="I194" i="3"/>
  <c r="F198" i="3"/>
  <c r="H201" i="3"/>
  <c r="J108" i="3"/>
  <c r="F120" i="3"/>
  <c r="G128" i="3"/>
  <c r="G136" i="3"/>
  <c r="G144" i="3"/>
  <c r="I149" i="3"/>
  <c r="E155" i="3"/>
  <c r="G160" i="3"/>
  <c r="I165" i="3"/>
  <c r="E171" i="3"/>
  <c r="F177" i="3"/>
  <c r="H182" i="3"/>
  <c r="I188" i="3"/>
  <c r="E194" i="3"/>
  <c r="G198" i="3"/>
  <c r="I128" i="3"/>
  <c r="J143" i="3"/>
  <c r="I153" i="3"/>
  <c r="G163" i="3"/>
  <c r="E174" i="3"/>
  <c r="I184" i="3"/>
  <c r="E198" i="3"/>
  <c r="E196" i="3"/>
  <c r="I193" i="3"/>
  <c r="G197" i="3"/>
  <c r="J46" i="3"/>
  <c r="J49" i="3"/>
  <c r="E200" i="3"/>
  <c r="G187" i="3"/>
  <c r="I145" i="3"/>
  <c r="I189" i="3"/>
  <c r="G167" i="3"/>
  <c r="F145" i="3"/>
  <c r="F112" i="3"/>
  <c r="F191" i="3"/>
  <c r="I171" i="3"/>
  <c r="E153" i="3"/>
  <c r="G134" i="3"/>
  <c r="F110" i="3"/>
  <c r="J76" i="3"/>
  <c r="J159" i="3"/>
  <c r="J135" i="3"/>
  <c r="H198" i="3"/>
  <c r="G162" i="3"/>
  <c r="J122" i="3"/>
  <c r="I156" i="3"/>
  <c r="J170" i="3"/>
  <c r="H97" i="3"/>
  <c r="J48" i="3"/>
  <c r="I196" i="3"/>
  <c r="J175" i="3"/>
  <c r="E135" i="3"/>
  <c r="G184" i="3"/>
  <c r="E162" i="3"/>
  <c r="E138" i="3"/>
  <c r="H99" i="3"/>
  <c r="J185" i="3"/>
  <c r="F167" i="3"/>
  <c r="H148" i="3"/>
  <c r="E129" i="3"/>
  <c r="G102" i="3"/>
  <c r="F69" i="3"/>
  <c r="E134" i="3"/>
  <c r="J115" i="3"/>
  <c r="I190" i="3"/>
  <c r="I151" i="3"/>
  <c r="F95" i="3"/>
  <c r="J97" i="3"/>
  <c r="J144" i="3"/>
  <c r="J61" i="3"/>
  <c r="DA47" i="4"/>
  <c r="AN50" i="4"/>
  <c r="D4" i="4"/>
  <c r="AN21" i="4"/>
  <c r="AN37" i="4"/>
  <c r="AO37" i="4"/>
  <c r="AO21" i="4"/>
  <c r="DA15" i="4"/>
  <c r="DA28" i="4"/>
  <c r="I56" i="3"/>
  <c r="E62" i="3"/>
  <c r="G67" i="3"/>
  <c r="I72" i="3"/>
  <c r="E78" i="3"/>
  <c r="G83" i="3"/>
  <c r="I88" i="3"/>
  <c r="E94" i="3"/>
  <c r="G99" i="3"/>
  <c r="I104" i="3"/>
  <c r="E110" i="3"/>
  <c r="G115" i="3"/>
  <c r="F59" i="3"/>
  <c r="G66" i="3"/>
  <c r="H73" i="3"/>
  <c r="H80" i="3"/>
  <c r="I87" i="3"/>
  <c r="J94" i="3"/>
  <c r="J101" i="3"/>
  <c r="E109" i="3"/>
  <c r="E116" i="3"/>
  <c r="G121" i="3"/>
  <c r="J55" i="3"/>
  <c r="F65" i="3"/>
  <c r="J74" i="3"/>
  <c r="G84" i="3"/>
  <c r="I93" i="3"/>
  <c r="F103" i="3"/>
  <c r="J112" i="3"/>
  <c r="H120" i="3"/>
  <c r="J126" i="3"/>
  <c r="F132" i="3"/>
  <c r="H137" i="3"/>
  <c r="J142" i="3"/>
  <c r="F148" i="3"/>
  <c r="H153" i="3"/>
  <c r="J158" i="3"/>
  <c r="F164" i="3"/>
  <c r="H167" i="3"/>
  <c r="F170" i="3"/>
  <c r="J172" i="3"/>
  <c r="H175" i="3"/>
  <c r="F178" i="3"/>
  <c r="J180" i="3"/>
  <c r="H183" i="3"/>
  <c r="F186" i="3"/>
  <c r="J188" i="3"/>
  <c r="H191" i="3"/>
  <c r="F194" i="3"/>
  <c r="J56" i="3"/>
  <c r="F63" i="3"/>
  <c r="H69" i="3"/>
  <c r="I75" i="3"/>
  <c r="F82" i="3"/>
  <c r="G88" i="3"/>
  <c r="G96" i="3"/>
  <c r="H110" i="3"/>
  <c r="I124" i="3"/>
  <c r="H134" i="3"/>
  <c r="G143" i="3"/>
  <c r="F153" i="3"/>
  <c r="J163" i="3"/>
  <c r="H174" i="3"/>
  <c r="G183" i="3"/>
  <c r="G192" i="3"/>
  <c r="E201" i="3"/>
  <c r="E143" i="3"/>
  <c r="G156" i="3"/>
  <c r="J167" i="3"/>
  <c r="G180" i="3"/>
  <c r="H55" i="3"/>
  <c r="F62" i="3"/>
  <c r="G68" i="3"/>
  <c r="H74" i="3"/>
  <c r="E81" i="3"/>
  <c r="F87" i="3"/>
  <c r="H93" i="3"/>
  <c r="J99" i="3"/>
  <c r="F106" i="3"/>
  <c r="G112" i="3"/>
  <c r="F118" i="3"/>
  <c r="E54" i="3"/>
  <c r="G59" i="3"/>
  <c r="I64" i="3"/>
  <c r="E70" i="3"/>
  <c r="G75" i="3"/>
  <c r="I80" i="3"/>
  <c r="E86" i="3"/>
  <c r="G91" i="3"/>
  <c r="I96" i="3"/>
  <c r="E102" i="3"/>
  <c r="G107" i="3"/>
  <c r="I112" i="3"/>
  <c r="I55" i="3"/>
  <c r="J62" i="3"/>
  <c r="J69" i="3"/>
  <c r="E77" i="3"/>
  <c r="F84" i="3"/>
  <c r="F91" i="3"/>
  <c r="G98" i="3"/>
  <c r="H105" i="3"/>
  <c r="H112" i="3"/>
  <c r="I118" i="3"/>
  <c r="E124" i="3"/>
  <c r="H60" i="3"/>
  <c r="F70" i="3"/>
  <c r="H79" i="3"/>
  <c r="E89" i="3"/>
  <c r="H98" i="3"/>
  <c r="J107" i="3"/>
  <c r="E117" i="3"/>
  <c r="F124" i="3"/>
  <c r="H129" i="3"/>
  <c r="J134" i="3"/>
  <c r="F140" i="3"/>
  <c r="H145" i="3"/>
  <c r="J150" i="3"/>
  <c r="F156" i="3"/>
  <c r="H161" i="3"/>
  <c r="F166" i="3"/>
  <c r="J168" i="3"/>
  <c r="H171" i="3"/>
  <c r="F174" i="3"/>
  <c r="J176" i="3"/>
  <c r="H179" i="3"/>
  <c r="F182" i="3"/>
  <c r="J184" i="3"/>
  <c r="H187" i="3"/>
  <c r="F190" i="3"/>
  <c r="J192" i="3"/>
  <c r="I53" i="3"/>
  <c r="J59" i="3"/>
  <c r="F66" i="3"/>
  <c r="J72" i="3"/>
  <c r="E79" i="3"/>
  <c r="F85" i="3"/>
  <c r="I91" i="3"/>
  <c r="H102" i="3"/>
  <c r="E119" i="3"/>
  <c r="E130" i="3"/>
  <c r="J139" i="3"/>
  <c r="J147" i="3"/>
  <c r="G159" i="3"/>
  <c r="E170" i="3"/>
  <c r="E179" i="3"/>
  <c r="J187" i="3"/>
  <c r="E197" i="3"/>
  <c r="I136" i="3"/>
  <c r="F149" i="3"/>
  <c r="H162" i="3"/>
  <c r="E175" i="3"/>
  <c r="H186" i="3"/>
  <c r="J58" i="3"/>
  <c r="E65" i="3"/>
  <c r="H71" i="3"/>
  <c r="I77" i="3"/>
  <c r="J83" i="3"/>
  <c r="H90" i="3"/>
  <c r="J96" i="3"/>
  <c r="E103" i="3"/>
  <c r="H109" i="3"/>
  <c r="I115" i="3"/>
  <c r="G120" i="3"/>
  <c r="AO8" i="4"/>
  <c r="AO26" i="4"/>
  <c r="CZ25" i="4"/>
  <c r="DA25" i="4"/>
  <c r="FU25" i="4"/>
  <c r="FV25" i="4"/>
  <c r="FW25" i="4"/>
  <c r="AH25" i="7"/>
  <c r="EZ25" i="4"/>
  <c r="AO9" i="4"/>
  <c r="AN14" i="4"/>
  <c r="AN28" i="4"/>
  <c r="AN26" i="4"/>
  <c r="T36" i="4"/>
  <c r="DA11" i="4"/>
  <c r="AO28" i="4"/>
  <c r="AO11" i="4"/>
  <c r="AN11" i="4"/>
  <c r="DA5" i="4"/>
  <c r="EY25" i="4"/>
  <c r="AG25" i="7"/>
  <c r="D5" i="4"/>
  <c r="AN25" i="4"/>
  <c r="DA9" i="4"/>
  <c r="DA30" i="4"/>
  <c r="AO33" i="4"/>
  <c r="AN30" i="4"/>
  <c r="DA8" i="4"/>
  <c r="DA50" i="4"/>
  <c r="AN33" i="4"/>
  <c r="DA34" i="4"/>
  <c r="AE36" i="4"/>
  <c r="AN36" i="4"/>
  <c r="AO38" i="4"/>
  <c r="AO47" i="4"/>
  <c r="AO23" i="4"/>
  <c r="DA44" i="4"/>
  <c r="AN15" i="4"/>
  <c r="AN41" i="4"/>
  <c r="AN24" i="4"/>
  <c r="AN18" i="4"/>
  <c r="AN47" i="4"/>
  <c r="AO41" i="4"/>
  <c r="DA3" i="4"/>
  <c r="G55" i="3"/>
  <c r="E58" i="3"/>
  <c r="I60" i="3"/>
  <c r="G63" i="3"/>
  <c r="E66" i="3"/>
  <c r="I68" i="3"/>
  <c r="G71" i="3"/>
  <c r="E74" i="3"/>
  <c r="I76" i="3"/>
  <c r="G79" i="3"/>
  <c r="E82" i="3"/>
  <c r="I84" i="3"/>
  <c r="G87" i="3"/>
  <c r="E90" i="3"/>
  <c r="I92" i="3"/>
  <c r="G95" i="3"/>
  <c r="E98" i="3"/>
  <c r="I100" i="3"/>
  <c r="G103" i="3"/>
  <c r="E106" i="3"/>
  <c r="I108" i="3"/>
  <c r="G111" i="3"/>
  <c r="E114" i="3"/>
  <c r="E53" i="3"/>
  <c r="H56" i="3"/>
  <c r="F60" i="3"/>
  <c r="I63" i="3"/>
  <c r="F67" i="3"/>
  <c r="J70" i="3"/>
  <c r="G74" i="3"/>
  <c r="J77" i="3"/>
  <c r="H81" i="3"/>
  <c r="E85" i="3"/>
  <c r="H88" i="3"/>
  <c r="F92" i="3"/>
  <c r="I95" i="3"/>
  <c r="F99" i="3"/>
  <c r="J102" i="3"/>
  <c r="G106" i="3"/>
  <c r="J109" i="3"/>
  <c r="H113" i="3"/>
  <c r="I116" i="3"/>
  <c r="G119" i="3"/>
  <c r="E122" i="3"/>
  <c r="E57" i="3"/>
  <c r="I61" i="3"/>
  <c r="H66" i="3"/>
  <c r="F71" i="3"/>
  <c r="J75" i="3"/>
  <c r="J80" i="3"/>
  <c r="H85" i="3"/>
  <c r="F90" i="3"/>
  <c r="E95" i="3"/>
  <c r="I99" i="3"/>
  <c r="G104" i="3"/>
  <c r="F109" i="3"/>
  <c r="J113" i="3"/>
  <c r="J117" i="3"/>
  <c r="H121" i="3"/>
  <c r="J124" i="3"/>
  <c r="H127" i="3"/>
  <c r="F130" i="3"/>
  <c r="J132" i="3"/>
  <c r="H135" i="3"/>
  <c r="F138" i="3"/>
  <c r="J140" i="3"/>
  <c r="H143" i="3"/>
  <c r="F146" i="3"/>
  <c r="J148" i="3"/>
  <c r="H151" i="3"/>
  <c r="F154" i="3"/>
  <c r="J156" i="3"/>
  <c r="H159" i="3"/>
  <c r="F162" i="3"/>
  <c r="J164" i="3"/>
  <c r="G53" i="3"/>
  <c r="E56" i="3"/>
  <c r="I58" i="3"/>
  <c r="G61" i="3"/>
  <c r="E64" i="3"/>
  <c r="I66" i="3"/>
  <c r="G69" i="3"/>
  <c r="E72" i="3"/>
  <c r="I74" i="3"/>
  <c r="G77" i="3"/>
  <c r="E80" i="3"/>
  <c r="I82" i="3"/>
  <c r="G85" i="3"/>
  <c r="E88" i="3"/>
  <c r="I90" i="3"/>
  <c r="G93" i="3"/>
  <c r="E96" i="3"/>
  <c r="I98" i="3"/>
  <c r="G101" i="3"/>
  <c r="E104" i="3"/>
  <c r="I106" i="3"/>
  <c r="G109" i="3"/>
  <c r="E112" i="3"/>
  <c r="I114" i="3"/>
  <c r="J53" i="3"/>
  <c r="H57" i="3"/>
  <c r="E61" i="3"/>
  <c r="H64" i="3"/>
  <c r="F68" i="3"/>
  <c r="I71" i="3"/>
  <c r="F75" i="3"/>
  <c r="J78" i="3"/>
  <c r="G82" i="3"/>
  <c r="J85" i="3"/>
  <c r="H89" i="3"/>
  <c r="E93" i="3"/>
  <c r="H96" i="3"/>
  <c r="F100" i="3"/>
  <c r="I103" i="3"/>
  <c r="F107" i="3"/>
  <c r="J110" i="3"/>
  <c r="G114" i="3"/>
  <c r="G117" i="3"/>
  <c r="E120" i="3"/>
  <c r="I122" i="3"/>
  <c r="H53" i="3"/>
  <c r="F58" i="3"/>
  <c r="E63" i="3"/>
  <c r="I67" i="3"/>
  <c r="G72" i="3"/>
  <c r="F77" i="3"/>
  <c r="J81" i="3"/>
  <c r="H86" i="3"/>
  <c r="H91" i="3"/>
  <c r="F96" i="3"/>
  <c r="J100" i="3"/>
  <c r="I105" i="3"/>
  <c r="G110" i="3"/>
  <c r="E115" i="3"/>
  <c r="J118" i="3"/>
  <c r="G122" i="3"/>
  <c r="H125" i="3"/>
  <c r="F128" i="3"/>
  <c r="J130" i="3"/>
  <c r="H133" i="3"/>
  <c r="F136" i="3"/>
  <c r="J138" i="3"/>
  <c r="H141" i="3"/>
  <c r="F144" i="3"/>
  <c r="J146" i="3"/>
  <c r="H149" i="3"/>
  <c r="F152" i="3"/>
  <c r="J154" i="3"/>
  <c r="H157" i="3"/>
  <c r="F160" i="3"/>
  <c r="J162" i="3"/>
  <c r="DA41" i="4"/>
  <c r="AO6" i="4"/>
  <c r="AO3" i="4"/>
  <c r="AN6" i="4"/>
  <c r="AN3" i="4"/>
  <c r="AN45" i="4"/>
  <c r="DA17" i="4"/>
  <c r="AO31" i="4"/>
  <c r="D6" i="4"/>
  <c r="D7" i="4"/>
  <c r="AO7" i="4"/>
  <c r="AN7" i="4"/>
  <c r="DA26" i="4"/>
  <c r="AO32" i="4"/>
  <c r="AN32" i="4"/>
  <c r="AE48" i="4"/>
  <c r="T48" i="4"/>
  <c r="S48" i="4"/>
  <c r="T13" i="4"/>
  <c r="AO34" i="4"/>
  <c r="AN43" i="4"/>
  <c r="AN46" i="4"/>
  <c r="DA31" i="4"/>
  <c r="DA42" i="4"/>
  <c r="AN42" i="4"/>
  <c r="AN22" i="4"/>
  <c r="AO22" i="4"/>
  <c r="DA22" i="4"/>
  <c r="AN27" i="4"/>
  <c r="AO27" i="4"/>
  <c r="AO39" i="4"/>
  <c r="AN39" i="4"/>
  <c r="AO35" i="4"/>
  <c r="AN35" i="4"/>
  <c r="AN51" i="4"/>
  <c r="AO51" i="4"/>
  <c r="CZ27" i="4"/>
  <c r="DA43" i="4"/>
  <c r="DA39" i="4"/>
  <c r="CZ47" i="4"/>
  <c r="DA27" i="4"/>
  <c r="DA51" i="4"/>
  <c r="D8" i="4"/>
  <c r="AO13" i="4"/>
  <c r="FA25" i="4"/>
  <c r="FA49" i="4"/>
  <c r="DA36" i="4"/>
  <c r="AO36" i="4"/>
  <c r="DD21" i="4"/>
  <c r="B26" i="3"/>
  <c r="B25" i="3"/>
  <c r="AN48" i="4"/>
  <c r="AO48" i="4"/>
  <c r="DE8" i="4"/>
  <c r="DD16" i="4"/>
  <c r="AN13" i="4"/>
  <c r="DA48" i="4"/>
  <c r="B28" i="3"/>
  <c r="EM9" i="4"/>
  <c r="EL9" i="4"/>
  <c r="EM11" i="4"/>
  <c r="EL11" i="4"/>
  <c r="D10" i="4"/>
  <c r="EM5" i="4"/>
  <c r="EL5" i="4"/>
  <c r="EM15" i="4"/>
  <c r="EL15" i="4"/>
  <c r="CK13" i="4"/>
  <c r="CK12" i="4"/>
  <c r="BV12" i="4"/>
  <c r="EN25" i="4"/>
  <c r="EM25" i="4"/>
  <c r="EO25" i="4"/>
  <c r="EM49" i="4"/>
  <c r="EO49" i="4"/>
  <c r="AH49" i="4"/>
  <c r="EM28" i="4"/>
  <c r="EL28" i="4"/>
  <c r="EM10" i="4"/>
  <c r="EL10" i="4"/>
  <c r="EM44" i="4"/>
  <c r="EL44" i="4"/>
  <c r="EM7" i="4"/>
  <c r="EL7" i="4"/>
  <c r="EM38" i="4"/>
  <c r="EL38" i="4"/>
  <c r="EM42" i="4"/>
  <c r="EL42" i="4"/>
  <c r="EM50" i="4"/>
  <c r="EL50" i="4"/>
  <c r="EM41" i="4"/>
  <c r="EL41" i="4"/>
  <c r="EM36" i="4"/>
  <c r="EL36" i="4"/>
  <c r="EN16" i="4"/>
  <c r="EM16" i="4"/>
  <c r="EO16" i="4"/>
  <c r="D11" i="4"/>
  <c r="EN49" i="4"/>
  <c r="D9" i="4"/>
  <c r="AH16" i="4"/>
  <c r="AH25" i="4"/>
  <c r="EM37" i="4"/>
  <c r="EL37" i="4"/>
  <c r="EM46" i="4"/>
  <c r="EL46" i="4"/>
  <c r="EM26" i="4"/>
  <c r="EL26" i="4"/>
  <c r="EM47" i="4"/>
  <c r="EL47" i="4"/>
  <c r="EM24" i="4"/>
  <c r="EL24" i="4"/>
  <c r="EM27" i="4"/>
  <c r="EL27" i="4"/>
  <c r="EM40" i="4"/>
  <c r="EL40" i="4"/>
  <c r="EM23" i="4"/>
  <c r="EL23" i="4"/>
  <c r="EM8" i="4"/>
  <c r="EL8" i="4"/>
  <c r="EM12" i="4"/>
  <c r="EL12" i="4"/>
  <c r="EM45" i="4"/>
  <c r="EL45" i="4"/>
  <c r="EM51" i="4"/>
  <c r="EL51" i="4"/>
  <c r="EM52" i="4"/>
  <c r="EL52" i="4"/>
  <c r="EM48" i="4"/>
  <c r="EL48" i="4"/>
  <c r="EM32" i="4"/>
  <c r="EL32" i="4"/>
  <c r="EM6" i="4"/>
  <c r="EL6" i="4"/>
  <c r="EM18" i="4"/>
  <c r="EL18" i="4"/>
  <c r="EM19" i="4"/>
  <c r="EL19" i="4"/>
  <c r="EM43" i="4"/>
  <c r="EL43" i="4"/>
  <c r="EM33" i="4"/>
  <c r="EL33" i="4"/>
  <c r="EM34" i="4"/>
  <c r="EL34" i="4"/>
  <c r="EM29" i="4"/>
  <c r="EL29" i="4"/>
  <c r="EM39" i="4"/>
  <c r="EL39" i="4"/>
  <c r="EM35" i="4"/>
  <c r="EL35" i="4"/>
  <c r="EM30" i="4"/>
  <c r="EL30" i="4"/>
  <c r="EM21" i="4"/>
  <c r="EL21" i="4"/>
  <c r="EM13" i="4"/>
  <c r="EL13" i="4"/>
  <c r="EM22" i="4"/>
  <c r="EL22" i="4"/>
  <c r="EM20" i="4"/>
  <c r="EL20" i="4"/>
  <c r="EM17" i="4"/>
  <c r="EL17" i="4"/>
  <c r="EM3" i="4"/>
  <c r="EL3" i="4"/>
  <c r="EM2" i="4"/>
  <c r="EL2" i="4"/>
  <c r="EM4" i="4"/>
  <c r="EL4" i="4"/>
  <c r="EM31" i="4"/>
  <c r="EL31" i="4"/>
  <c r="DD10" i="4"/>
  <c r="DD11" i="4"/>
  <c r="EM14" i="4"/>
  <c r="EL14" i="4"/>
  <c r="AH52" i="4"/>
  <c r="AH26" i="4"/>
  <c r="AH33" i="4"/>
  <c r="AH39" i="4"/>
  <c r="AH35" i="4"/>
  <c r="AH46" i="4"/>
  <c r="AH45" i="4"/>
  <c r="AH47" i="4"/>
  <c r="AH50" i="4"/>
  <c r="AH32" i="4"/>
  <c r="AH36" i="4"/>
  <c r="AH37" i="4"/>
  <c r="AH27" i="4"/>
  <c r="AH34" i="4"/>
  <c r="AH40" i="4"/>
  <c r="AH48" i="4"/>
  <c r="AH44" i="4"/>
  <c r="AH51" i="4"/>
  <c r="AH43" i="4"/>
  <c r="AH29" i="4"/>
  <c r="AH42" i="4"/>
  <c r="AH31" i="4"/>
  <c r="AH28" i="4"/>
  <c r="AH41" i="4"/>
  <c r="AH38" i="4"/>
  <c r="AH30" i="4"/>
  <c r="EO38" i="4"/>
  <c r="AY8" i="4"/>
  <c r="AY14" i="4"/>
  <c r="AZ14" i="4"/>
  <c r="AY52" i="4"/>
  <c r="AY182" i="4"/>
  <c r="AZ182" i="4"/>
  <c r="AY119" i="4"/>
  <c r="AY162" i="4"/>
  <c r="AY94" i="4"/>
  <c r="AY44" i="4"/>
  <c r="AZ44" i="4"/>
  <c r="AY143" i="4"/>
  <c r="AY102" i="4"/>
  <c r="AY117" i="4"/>
  <c r="AY63" i="4"/>
  <c r="AZ63" i="4"/>
  <c r="AY40" i="4"/>
  <c r="AY23" i="4"/>
  <c r="AZ23" i="4"/>
  <c r="AY141" i="4"/>
  <c r="AY97" i="4"/>
  <c r="AY150" i="4"/>
  <c r="AY62" i="4"/>
  <c r="AY17" i="4"/>
  <c r="AY114" i="4"/>
  <c r="AY71" i="4"/>
  <c r="AY64" i="4"/>
  <c r="AZ64" i="4"/>
  <c r="AY54" i="4"/>
  <c r="AY127" i="4"/>
  <c r="AY19" i="4"/>
  <c r="AY32" i="4"/>
  <c r="AY110" i="4"/>
  <c r="AY58" i="4"/>
  <c r="AY190" i="4"/>
  <c r="AY181" i="4"/>
  <c r="AY137" i="4"/>
  <c r="AY74" i="4"/>
  <c r="AY189" i="4"/>
  <c r="AZ189" i="4"/>
  <c r="AY173" i="4"/>
  <c r="AY186" i="4"/>
  <c r="AY107" i="4"/>
  <c r="AY20" i="4"/>
  <c r="AY5" i="4"/>
  <c r="AY57" i="4"/>
  <c r="AY146" i="4"/>
  <c r="AY167" i="4"/>
  <c r="AZ167" i="4"/>
  <c r="AY198" i="4"/>
  <c r="AY98" i="4"/>
  <c r="AZ98" i="4"/>
  <c r="AY48" i="4"/>
  <c r="AY153" i="4"/>
  <c r="AY112" i="4"/>
  <c r="AY142" i="4"/>
  <c r="AY61" i="4"/>
  <c r="AY24" i="4"/>
  <c r="AY45" i="4"/>
  <c r="AZ45" i="4"/>
  <c r="AY88" i="4"/>
  <c r="AY169" i="4"/>
  <c r="AZ169" i="4"/>
  <c r="AY196" i="4"/>
  <c r="AY194" i="4"/>
  <c r="AZ194" i="4"/>
  <c r="AY138" i="4"/>
  <c r="AY29" i="4"/>
  <c r="AZ29" i="4"/>
  <c r="AY164" i="4"/>
  <c r="AY129" i="4"/>
  <c r="AY161" i="4"/>
  <c r="AY90" i="4"/>
  <c r="AZ90" i="4"/>
  <c r="AY26" i="4"/>
  <c r="AY35" i="4"/>
  <c r="AZ35" i="4"/>
  <c r="AY27" i="4"/>
  <c r="AY163" i="4"/>
  <c r="AY109" i="4"/>
  <c r="AY158" i="4"/>
  <c r="AY72" i="4"/>
  <c r="AY39" i="4"/>
  <c r="AY125" i="4"/>
  <c r="AY96" i="4"/>
  <c r="AY136" i="4"/>
  <c r="AY56" i="4"/>
  <c r="AY41" i="4"/>
  <c r="AY34" i="4"/>
  <c r="AY13" i="4"/>
  <c r="AY154" i="4"/>
  <c r="AY93" i="4"/>
  <c r="AY128" i="4"/>
  <c r="AY104" i="4"/>
  <c r="AY188" i="4"/>
  <c r="AY106" i="4"/>
  <c r="AY60" i="4"/>
  <c r="AY179" i="4"/>
  <c r="AY183" i="4"/>
  <c r="AY121" i="4"/>
  <c r="AY37" i="4"/>
  <c r="AY16" i="4"/>
  <c r="AY92" i="4"/>
  <c r="AY65" i="4"/>
  <c r="AY201" i="4"/>
  <c r="AY175" i="4"/>
  <c r="AY152" i="4"/>
  <c r="AY53" i="4"/>
  <c r="AY174" i="4"/>
  <c r="AY135" i="4"/>
  <c r="AY165" i="4"/>
  <c r="AY95" i="4"/>
  <c r="AY9" i="4"/>
  <c r="AZ9" i="4"/>
  <c r="AY159" i="4"/>
  <c r="AY134" i="4"/>
  <c r="AY151" i="4"/>
  <c r="AY91" i="4"/>
  <c r="AY12" i="4"/>
  <c r="AY147" i="4"/>
  <c r="AY70" i="4"/>
  <c r="AY120" i="4"/>
  <c r="AZ120" i="4"/>
  <c r="AY82" i="4"/>
  <c r="AY168" i="4"/>
  <c r="AY46" i="4"/>
  <c r="AY49" i="4"/>
  <c r="AY140" i="4"/>
  <c r="AY76" i="4"/>
  <c r="AZ76" i="4"/>
  <c r="AY118" i="4"/>
  <c r="AY79" i="4"/>
  <c r="AZ79" i="4"/>
  <c r="AY176" i="4"/>
  <c r="AY84" i="4"/>
  <c r="AY191" i="4"/>
  <c r="AY185" i="4"/>
  <c r="AZ185" i="4"/>
  <c r="AY192" i="4"/>
  <c r="AY113" i="4"/>
  <c r="AY47" i="4"/>
  <c r="AY38" i="4"/>
  <c r="AZ38" i="4"/>
  <c r="AY132" i="4"/>
  <c r="AZ132" i="4"/>
  <c r="AY69" i="4"/>
  <c r="AY108" i="4"/>
  <c r="AY89" i="4"/>
  <c r="AZ89" i="4"/>
  <c r="AY199" i="4"/>
  <c r="AY81" i="4"/>
  <c r="AY200" i="4"/>
  <c r="AZ200" i="4"/>
  <c r="AY171" i="4"/>
  <c r="AY197" i="4"/>
  <c r="AZ197" i="4"/>
  <c r="AY130" i="4"/>
  <c r="AY36" i="4"/>
  <c r="AY10" i="4"/>
  <c r="AY78" i="4"/>
  <c r="AY193" i="4"/>
  <c r="AZ193" i="4"/>
  <c r="AY172" i="4"/>
  <c r="AY187" i="4"/>
  <c r="AY122" i="4"/>
  <c r="AY15" i="4"/>
  <c r="AY160" i="4"/>
  <c r="AZ160" i="4"/>
  <c r="AY148" i="4"/>
  <c r="AY157" i="4"/>
  <c r="AZ157" i="4"/>
  <c r="AY86" i="4"/>
  <c r="AY7" i="4"/>
  <c r="AY33" i="4"/>
  <c r="AY51" i="4"/>
  <c r="AY22" i="4"/>
  <c r="AZ22" i="4"/>
  <c r="AY131" i="4"/>
  <c r="AY100" i="4"/>
  <c r="AZ100" i="4"/>
  <c r="AY133" i="4"/>
  <c r="AY66" i="4"/>
  <c r="AY30" i="4"/>
  <c r="AY124" i="4"/>
  <c r="AY77" i="4"/>
  <c r="AY99" i="4"/>
  <c r="AY67" i="4"/>
  <c r="AY139" i="4"/>
  <c r="AY18" i="4"/>
  <c r="AY31" i="4"/>
  <c r="AY101" i="4"/>
  <c r="AY73" i="4"/>
  <c r="AY80" i="4"/>
  <c r="AY55" i="4"/>
  <c r="AY145" i="4"/>
  <c r="AY59" i="4"/>
  <c r="AY177" i="4"/>
  <c r="AY180" i="4"/>
  <c r="AY170" i="4"/>
  <c r="AY116" i="4"/>
  <c r="AY21" i="4"/>
  <c r="AY25" i="4"/>
  <c r="AY85" i="4"/>
  <c r="AY149" i="4"/>
  <c r="AY166" i="4"/>
  <c r="AY178" i="4"/>
  <c r="AY111" i="4"/>
  <c r="AY43" i="4"/>
  <c r="AY156" i="4"/>
  <c r="AY126" i="4"/>
  <c r="AY123" i="4"/>
  <c r="AY83" i="4"/>
  <c r="AY50" i="4"/>
  <c r="AY28" i="4"/>
  <c r="AY11" i="4"/>
  <c r="AY155" i="4"/>
  <c r="AY115" i="4"/>
  <c r="AY144" i="4"/>
  <c r="AY75" i="4"/>
  <c r="AY42" i="4"/>
  <c r="AY103" i="4"/>
  <c r="AY87" i="4"/>
  <c r="AY105" i="4"/>
  <c r="AY68" i="4"/>
  <c r="AY184" i="4"/>
  <c r="AY195" i="4"/>
  <c r="AZ195" i="4"/>
  <c r="B10" i="3"/>
  <c r="EN11" i="4"/>
  <c r="EO5" i="4"/>
  <c r="EO11" i="4"/>
  <c r="EO9" i="4"/>
  <c r="EN5" i="4"/>
  <c r="EN9" i="4"/>
  <c r="AV195" i="4"/>
  <c r="BC195" i="4"/>
  <c r="BN195" i="4"/>
  <c r="AY3" i="4"/>
  <c r="BO3" i="4"/>
  <c r="BR195" i="4"/>
  <c r="BO195" i="4"/>
  <c r="AX195" i="4"/>
  <c r="BK195" i="4"/>
  <c r="BL195" i="4"/>
  <c r="BG195" i="4"/>
  <c r="BH195" i="4"/>
  <c r="AW195" i="4"/>
  <c r="AX4" i="4"/>
  <c r="AX8" i="4"/>
  <c r="AW8" i="4"/>
  <c r="BG8" i="4"/>
  <c r="BH8" i="4"/>
  <c r="BC8" i="4"/>
  <c r="BL8" i="4"/>
  <c r="AZ8" i="4"/>
  <c r="BR8" i="4"/>
  <c r="BK8" i="4"/>
  <c r="BO8" i="4"/>
  <c r="BN8" i="4"/>
  <c r="AV8" i="4"/>
  <c r="AX47" i="4"/>
  <c r="AZ47" i="4"/>
  <c r="AW47" i="4"/>
  <c r="BO47" i="4"/>
  <c r="BH47" i="4"/>
  <c r="BC47" i="4"/>
  <c r="BL47" i="4"/>
  <c r="BR47" i="4"/>
  <c r="AV47" i="4"/>
  <c r="BN47" i="4"/>
  <c r="BK47" i="4"/>
  <c r="BG47" i="4"/>
  <c r="AW14" i="4"/>
  <c r="AX14" i="4"/>
  <c r="BN14" i="4"/>
  <c r="BL14" i="4"/>
  <c r="BR14" i="4"/>
  <c r="BO14" i="4"/>
  <c r="BH14" i="4"/>
  <c r="AV14" i="4"/>
  <c r="BK14" i="4"/>
  <c r="BC14" i="4"/>
  <c r="BG14" i="4"/>
  <c r="AW38" i="4"/>
  <c r="AX38" i="4"/>
  <c r="BR38" i="4"/>
  <c r="BN38" i="4"/>
  <c r="BC38" i="4"/>
  <c r="BH38" i="4"/>
  <c r="BG38" i="4"/>
  <c r="BK38" i="4"/>
  <c r="BO38" i="4"/>
  <c r="BL38" i="4"/>
  <c r="AV38" i="4"/>
  <c r="AZ52" i="4"/>
  <c r="BK52" i="4"/>
  <c r="AX52" i="4"/>
  <c r="AV52" i="4"/>
  <c r="BH52" i="4"/>
  <c r="BL52" i="4"/>
  <c r="BO52" i="4"/>
  <c r="BN52" i="4"/>
  <c r="AW52" i="4"/>
  <c r="BR52" i="4"/>
  <c r="BC52" i="4"/>
  <c r="BG52" i="4"/>
  <c r="AV132" i="4"/>
  <c r="BC132" i="4"/>
  <c r="AX132" i="4"/>
  <c r="BG132" i="4"/>
  <c r="BR132" i="4"/>
  <c r="BL132" i="4"/>
  <c r="BO132" i="4"/>
  <c r="AW132" i="4"/>
  <c r="BN132" i="4"/>
  <c r="BH132" i="4"/>
  <c r="BK132" i="4"/>
  <c r="BC182" i="4"/>
  <c r="AW182" i="4"/>
  <c r="BK182" i="4"/>
  <c r="BH182" i="4"/>
  <c r="AV182" i="4"/>
  <c r="BR182" i="4"/>
  <c r="BN182" i="4"/>
  <c r="AX182" i="4"/>
  <c r="BG182" i="4"/>
  <c r="BL182" i="4"/>
  <c r="BO182" i="4"/>
  <c r="AV69" i="4"/>
  <c r="AZ69" i="4"/>
  <c r="BL69" i="4"/>
  <c r="BC69" i="4"/>
  <c r="BN69" i="4"/>
  <c r="BG69" i="4"/>
  <c r="BR69" i="4"/>
  <c r="BK69" i="4"/>
  <c r="BO69" i="4"/>
  <c r="AX69" i="4"/>
  <c r="AW69" i="4"/>
  <c r="BH69" i="4"/>
  <c r="BL119" i="4"/>
  <c r="BO119" i="4"/>
  <c r="AV119" i="4"/>
  <c r="AX119" i="4"/>
  <c r="BG119" i="4"/>
  <c r="BK119" i="4"/>
  <c r="AZ119" i="4"/>
  <c r="AW119" i="4"/>
  <c r="BC119" i="4"/>
  <c r="BN119" i="4"/>
  <c r="BH119" i="4"/>
  <c r="BR119" i="4"/>
  <c r="BC108" i="4"/>
  <c r="AV108" i="4"/>
  <c r="BH108" i="4"/>
  <c r="BK108" i="4"/>
  <c r="AX108" i="4"/>
  <c r="BO108" i="4"/>
  <c r="AZ108" i="4"/>
  <c r="BL108" i="4"/>
  <c r="BG108" i="4"/>
  <c r="BN108" i="4"/>
  <c r="BR108" i="4"/>
  <c r="AW108" i="4"/>
  <c r="AW162" i="4"/>
  <c r="BN162" i="4"/>
  <c r="BL162" i="4"/>
  <c r="AZ162" i="4"/>
  <c r="AX162" i="4"/>
  <c r="BC162" i="4"/>
  <c r="BG162" i="4"/>
  <c r="AV162" i="4"/>
  <c r="BK162" i="4"/>
  <c r="BH162" i="4"/>
  <c r="BO162" i="4"/>
  <c r="BR162" i="4"/>
  <c r="BL89" i="4"/>
  <c r="BN89" i="4"/>
  <c r="BH89" i="4"/>
  <c r="BG89" i="4"/>
  <c r="AX89" i="4"/>
  <c r="BO89" i="4"/>
  <c r="BK89" i="4"/>
  <c r="AV89" i="4"/>
  <c r="BC89" i="4"/>
  <c r="AW89" i="4"/>
  <c r="BR89" i="4"/>
  <c r="BH94" i="4"/>
  <c r="AZ94" i="4"/>
  <c r="AV94" i="4"/>
  <c r="BG94" i="4"/>
  <c r="AW94" i="4"/>
  <c r="BC94" i="4"/>
  <c r="BL94" i="4"/>
  <c r="BO94" i="4"/>
  <c r="BN94" i="4"/>
  <c r="BR94" i="4"/>
  <c r="AX94" i="4"/>
  <c r="BK94" i="4"/>
  <c r="BO199" i="4"/>
  <c r="BL199" i="4"/>
  <c r="BC199" i="4"/>
  <c r="AX199" i="4"/>
  <c r="AW199" i="4"/>
  <c r="BG199" i="4"/>
  <c r="BH199" i="4"/>
  <c r="AV199" i="4"/>
  <c r="AZ199" i="4"/>
  <c r="BN199" i="4"/>
  <c r="BR199" i="4"/>
  <c r="BK199" i="4"/>
  <c r="AX44" i="4"/>
  <c r="BL44" i="4"/>
  <c r="BR44" i="4"/>
  <c r="AV44" i="4"/>
  <c r="BK44" i="4"/>
  <c r="BH44" i="4"/>
  <c r="BC44" i="4"/>
  <c r="BG44" i="4"/>
  <c r="BN44" i="4"/>
  <c r="AW44" i="4"/>
  <c r="BO44" i="4"/>
  <c r="BG81" i="4"/>
  <c r="BL81" i="4"/>
  <c r="BR81" i="4"/>
  <c r="AV81" i="4"/>
  <c r="AZ81" i="4"/>
  <c r="BC81" i="4"/>
  <c r="AX81" i="4"/>
  <c r="BO81" i="4"/>
  <c r="BK81" i="4"/>
  <c r="AW81" i="4"/>
  <c r="BN81" i="4"/>
  <c r="BH81" i="4"/>
  <c r="AW143" i="4"/>
  <c r="BK143" i="4"/>
  <c r="BC143" i="4"/>
  <c r="BN143" i="4"/>
  <c r="BO143" i="4"/>
  <c r="AV143" i="4"/>
  <c r="BR143" i="4"/>
  <c r="BG143" i="4"/>
  <c r="AZ143" i="4"/>
  <c r="BL143" i="4"/>
  <c r="AX143" i="4"/>
  <c r="BH143" i="4"/>
  <c r="AV200" i="4"/>
  <c r="BH200" i="4"/>
  <c r="BN200" i="4"/>
  <c r="BK200" i="4"/>
  <c r="BC200" i="4"/>
  <c r="BG200" i="4"/>
  <c r="BO200" i="4"/>
  <c r="AW200" i="4"/>
  <c r="AX200" i="4"/>
  <c r="BL200" i="4"/>
  <c r="BR200" i="4"/>
  <c r="BL102" i="4"/>
  <c r="BO102" i="4"/>
  <c r="AV102" i="4"/>
  <c r="AX102" i="4"/>
  <c r="BG102" i="4"/>
  <c r="BK102" i="4"/>
  <c r="AZ102" i="4"/>
  <c r="AW102" i="4"/>
  <c r="BC102" i="4"/>
  <c r="BN102" i="4"/>
  <c r="BH102" i="4"/>
  <c r="BR102" i="4"/>
  <c r="BL171" i="4"/>
  <c r="BK171" i="4"/>
  <c r="AZ171" i="4"/>
  <c r="BN171" i="4"/>
  <c r="BO171" i="4"/>
  <c r="AX171" i="4"/>
  <c r="AW171" i="4"/>
  <c r="BC171" i="4"/>
  <c r="BH171" i="4"/>
  <c r="BR171" i="4"/>
  <c r="AV171" i="4"/>
  <c r="BG171" i="4"/>
  <c r="AW117" i="4"/>
  <c r="AZ117" i="4"/>
  <c r="BG117" i="4"/>
  <c r="BK117" i="4"/>
  <c r="BH117" i="4"/>
  <c r="AV117" i="4"/>
  <c r="BN117" i="4"/>
  <c r="AX117" i="4"/>
  <c r="BC117" i="4"/>
  <c r="BL117" i="4"/>
  <c r="BO117" i="4"/>
  <c r="BR117" i="4"/>
  <c r="AV197" i="4"/>
  <c r="BR197" i="4"/>
  <c r="BL197" i="4"/>
  <c r="BK197" i="4"/>
  <c r="BN197" i="4"/>
  <c r="BC197" i="4"/>
  <c r="BH197" i="4"/>
  <c r="BO197" i="4"/>
  <c r="AX197" i="4"/>
  <c r="BG197" i="4"/>
  <c r="AW197" i="4"/>
  <c r="BR63" i="4"/>
  <c r="AW63" i="4"/>
  <c r="BL63" i="4"/>
  <c r="BO63" i="4"/>
  <c r="AX63" i="4"/>
  <c r="BC63" i="4"/>
  <c r="AV63" i="4"/>
  <c r="BN63" i="4"/>
  <c r="BH63" i="4"/>
  <c r="BG63" i="4"/>
  <c r="BK63" i="4"/>
  <c r="AW130" i="4"/>
  <c r="BC130" i="4"/>
  <c r="AZ130" i="4"/>
  <c r="BG130" i="4"/>
  <c r="BN130" i="4"/>
  <c r="AX130" i="4"/>
  <c r="BO130" i="4"/>
  <c r="AV130" i="4"/>
  <c r="BH130" i="4"/>
  <c r="BL130" i="4"/>
  <c r="BK130" i="4"/>
  <c r="BR130" i="4"/>
  <c r="AZ40" i="4"/>
  <c r="AW40" i="4"/>
  <c r="AX40" i="4"/>
  <c r="BO40" i="4"/>
  <c r="BR40" i="4"/>
  <c r="BG40" i="4"/>
  <c r="BN40" i="4"/>
  <c r="BH40" i="4"/>
  <c r="BL40" i="4"/>
  <c r="BK40" i="4"/>
  <c r="BC40" i="4"/>
  <c r="AV40" i="4"/>
  <c r="AZ36" i="4"/>
  <c r="AW36" i="4"/>
  <c r="AX36" i="4"/>
  <c r="BN36" i="4"/>
  <c r="BK36" i="4"/>
  <c r="BG36" i="4"/>
  <c r="BC36" i="4"/>
  <c r="AV36" i="4"/>
  <c r="BR36" i="4"/>
  <c r="BH36" i="4"/>
  <c r="BL36" i="4"/>
  <c r="BO36" i="4"/>
  <c r="AX3" i="4"/>
  <c r="AW3" i="4"/>
  <c r="AV3" i="4"/>
  <c r="AX10" i="4"/>
  <c r="BN10" i="4"/>
  <c r="BO10" i="4"/>
  <c r="BH10" i="4"/>
  <c r="AV10" i="4"/>
  <c r="BR10" i="4"/>
  <c r="AZ10" i="4"/>
  <c r="AW10" i="4"/>
  <c r="BL10" i="4"/>
  <c r="BK10" i="4"/>
  <c r="BC10" i="4"/>
  <c r="BG10" i="4"/>
  <c r="AW23" i="4"/>
  <c r="AX23" i="4"/>
  <c r="BH23" i="4"/>
  <c r="BR23" i="4"/>
  <c r="AV23" i="4"/>
  <c r="BL23" i="4"/>
  <c r="BC23" i="4"/>
  <c r="BG23" i="4"/>
  <c r="BO23" i="4"/>
  <c r="BK23" i="4"/>
  <c r="BN23" i="4"/>
  <c r="AW78" i="4"/>
  <c r="BN78" i="4"/>
  <c r="BL78" i="4"/>
  <c r="AZ78" i="4"/>
  <c r="AX78" i="4"/>
  <c r="BC78" i="4"/>
  <c r="BG78" i="4"/>
  <c r="AV78" i="4"/>
  <c r="BK78" i="4"/>
  <c r="BH78" i="4"/>
  <c r="BO78" i="4"/>
  <c r="BR78" i="4"/>
  <c r="BR141" i="4"/>
  <c r="BH141" i="4"/>
  <c r="AV141" i="4"/>
  <c r="BK141" i="4"/>
  <c r="BN141" i="4"/>
  <c r="AZ141" i="4"/>
  <c r="BG141" i="4"/>
  <c r="BL141" i="4"/>
  <c r="AW141" i="4"/>
  <c r="AX141" i="4"/>
  <c r="BO141" i="4"/>
  <c r="BC141" i="4"/>
  <c r="BN193" i="4"/>
  <c r="BK193" i="4"/>
  <c r="BH193" i="4"/>
  <c r="BL193" i="4"/>
  <c r="AX193" i="4"/>
  <c r="AW193" i="4"/>
  <c r="AV193" i="4"/>
  <c r="BR193" i="4"/>
  <c r="BC193" i="4"/>
  <c r="BG193" i="4"/>
  <c r="BO193" i="4"/>
  <c r="AW97" i="4"/>
  <c r="AV97" i="4"/>
  <c r="BG97" i="4"/>
  <c r="BH97" i="4"/>
  <c r="AX97" i="4"/>
  <c r="BO97" i="4"/>
  <c r="BC97" i="4"/>
  <c r="BN97" i="4"/>
  <c r="BL97" i="4"/>
  <c r="BK97" i="4"/>
  <c r="AZ97" i="4"/>
  <c r="BR97" i="4"/>
  <c r="BR172" i="4"/>
  <c r="BL172" i="4"/>
  <c r="AX172" i="4"/>
  <c r="BG172" i="4"/>
  <c r="BC172" i="4"/>
  <c r="BO172" i="4"/>
  <c r="AZ172" i="4"/>
  <c r="BK172" i="4"/>
  <c r="AW172" i="4"/>
  <c r="BN172" i="4"/>
  <c r="BH172" i="4"/>
  <c r="AV172" i="4"/>
  <c r="BL150" i="4"/>
  <c r="AZ150" i="4"/>
  <c r="AW150" i="4"/>
  <c r="BC150" i="4"/>
  <c r="BG150" i="4"/>
  <c r="BR150" i="4"/>
  <c r="BK150" i="4"/>
  <c r="AX150" i="4"/>
  <c r="BO150" i="4"/>
  <c r="AV150" i="4"/>
  <c r="BH150" i="4"/>
  <c r="BN150" i="4"/>
  <c r="BG187" i="4"/>
  <c r="BK187" i="4"/>
  <c r="BL187" i="4"/>
  <c r="BN187" i="4"/>
  <c r="AV187" i="4"/>
  <c r="AW187" i="4"/>
  <c r="BR187" i="4"/>
  <c r="BH187" i="4"/>
  <c r="AZ187" i="4"/>
  <c r="AX187" i="4"/>
  <c r="BO187" i="4"/>
  <c r="BC187" i="4"/>
  <c r="BO62" i="4"/>
  <c r="BK62" i="4"/>
  <c r="BG62" i="4"/>
  <c r="AV62" i="4"/>
  <c r="BC62" i="4"/>
  <c r="AZ62" i="4"/>
  <c r="BL62" i="4"/>
  <c r="BN62" i="4"/>
  <c r="BH62" i="4"/>
  <c r="BR62" i="4"/>
  <c r="AX62" i="4"/>
  <c r="AW62" i="4"/>
  <c r="BO122" i="4"/>
  <c r="BN122" i="4"/>
  <c r="AW122" i="4"/>
  <c r="BR122" i="4"/>
  <c r="BC122" i="4"/>
  <c r="BG122" i="4"/>
  <c r="AZ122" i="4"/>
  <c r="BK122" i="4"/>
  <c r="AX122" i="4"/>
  <c r="AV122" i="4"/>
  <c r="BH122" i="4"/>
  <c r="BL122" i="4"/>
  <c r="AW17" i="4"/>
  <c r="AX17" i="4"/>
  <c r="AZ17" i="4"/>
  <c r="BR17" i="4"/>
  <c r="BK17" i="4"/>
  <c r="BH17" i="4"/>
  <c r="AV17" i="4"/>
  <c r="BN17" i="4"/>
  <c r="BO17" i="4"/>
  <c r="BG17" i="4"/>
  <c r="BL17" i="4"/>
  <c r="BC17" i="4"/>
  <c r="AZ15" i="4"/>
  <c r="BH15" i="4"/>
  <c r="BL15" i="4"/>
  <c r="BC15" i="4"/>
  <c r="BK15" i="4"/>
  <c r="AW15" i="4"/>
  <c r="AX15" i="4"/>
  <c r="BN15" i="4"/>
  <c r="AV15" i="4"/>
  <c r="BR15" i="4"/>
  <c r="BO15" i="4"/>
  <c r="BG15" i="4"/>
  <c r="AZ114" i="4"/>
  <c r="AW114" i="4"/>
  <c r="BG114" i="4"/>
  <c r="AX114" i="4"/>
  <c r="BK114" i="4"/>
  <c r="AV114" i="4"/>
  <c r="BO114" i="4"/>
  <c r="BN114" i="4"/>
  <c r="BC114" i="4"/>
  <c r="BR114" i="4"/>
  <c r="BL114" i="4"/>
  <c r="BH114" i="4"/>
  <c r="AX160" i="4"/>
  <c r="AW160" i="4"/>
  <c r="BG160" i="4"/>
  <c r="AV160" i="4"/>
  <c r="BC160" i="4"/>
  <c r="BL160" i="4"/>
  <c r="BO160" i="4"/>
  <c r="BR160" i="4"/>
  <c r="BN160" i="4"/>
  <c r="BK160" i="4"/>
  <c r="BH160" i="4"/>
  <c r="AZ71" i="4"/>
  <c r="AW71" i="4"/>
  <c r="BN71" i="4"/>
  <c r="BH71" i="4"/>
  <c r="AX71" i="4"/>
  <c r="BL71" i="4"/>
  <c r="BR71" i="4"/>
  <c r="AV71" i="4"/>
  <c r="BC71" i="4"/>
  <c r="BG71" i="4"/>
  <c r="BO71" i="4"/>
  <c r="BK71" i="4"/>
  <c r="AZ148" i="4"/>
  <c r="AW148" i="4"/>
  <c r="BC148" i="4"/>
  <c r="BG148" i="4"/>
  <c r="BR148" i="4"/>
  <c r="BK148" i="4"/>
  <c r="AX148" i="4"/>
  <c r="BO148" i="4"/>
  <c r="AV148" i="4"/>
  <c r="BH148" i="4"/>
  <c r="BN148" i="4"/>
  <c r="BL148" i="4"/>
  <c r="BK64" i="4"/>
  <c r="BN64" i="4"/>
  <c r="BH64" i="4"/>
  <c r="AV64" i="4"/>
  <c r="BO64" i="4"/>
  <c r="BR64" i="4"/>
  <c r="BL64" i="4"/>
  <c r="AX64" i="4"/>
  <c r="BG64" i="4"/>
  <c r="AW64" i="4"/>
  <c r="BC64" i="4"/>
  <c r="BC157" i="4"/>
  <c r="BN157" i="4"/>
  <c r="BL157" i="4"/>
  <c r="AW157" i="4"/>
  <c r="BK157" i="4"/>
  <c r="BR157" i="4"/>
  <c r="AV157" i="4"/>
  <c r="BG157" i="4"/>
  <c r="BH157" i="4"/>
  <c r="AX157" i="4"/>
  <c r="BO157" i="4"/>
  <c r="BK54" i="4"/>
  <c r="AW54" i="4"/>
  <c r="BC54" i="4"/>
  <c r="BN54" i="4"/>
  <c r="BH54" i="4"/>
  <c r="BO54" i="4"/>
  <c r="BR54" i="4"/>
  <c r="BL54" i="4"/>
  <c r="AV54" i="4"/>
  <c r="AX54" i="4"/>
  <c r="BG54" i="4"/>
  <c r="AZ54" i="4"/>
  <c r="AZ86" i="4"/>
  <c r="BK86" i="4"/>
  <c r="AX86" i="4"/>
  <c r="AW86" i="4"/>
  <c r="AV86" i="4"/>
  <c r="BC86" i="4"/>
  <c r="BO86" i="4"/>
  <c r="BR86" i="4"/>
  <c r="BL86" i="4"/>
  <c r="BG86" i="4"/>
  <c r="BH86" i="4"/>
  <c r="BN86" i="4"/>
  <c r="BG127" i="4"/>
  <c r="BO127" i="4"/>
  <c r="AZ127" i="4"/>
  <c r="BC127" i="4"/>
  <c r="BK127" i="4"/>
  <c r="AX127" i="4"/>
  <c r="BH127" i="4"/>
  <c r="BR127" i="4"/>
  <c r="AV127" i="4"/>
  <c r="BL127" i="4"/>
  <c r="BN127" i="4"/>
  <c r="AW127" i="4"/>
  <c r="AX7" i="4"/>
  <c r="AZ7" i="4"/>
  <c r="AW7" i="4"/>
  <c r="BN7" i="4"/>
  <c r="AV7" i="4"/>
  <c r="BH7" i="4"/>
  <c r="BL7" i="4"/>
  <c r="BR7" i="4"/>
  <c r="BK7" i="4"/>
  <c r="BO7" i="4"/>
  <c r="BC7" i="4"/>
  <c r="BG7" i="4"/>
  <c r="AW19" i="4"/>
  <c r="AX19" i="4"/>
  <c r="BR19" i="4"/>
  <c r="BO19" i="4"/>
  <c r="BH19" i="4"/>
  <c r="AV19" i="4"/>
  <c r="AZ19" i="4"/>
  <c r="BK19" i="4"/>
  <c r="BL19" i="4"/>
  <c r="BG19" i="4"/>
  <c r="BN19" i="4"/>
  <c r="BC19" i="4"/>
  <c r="AW6" i="4"/>
  <c r="AV6" i="4"/>
  <c r="BC32" i="4"/>
  <c r="BK32" i="4"/>
  <c r="BG32" i="4"/>
  <c r="AX32" i="4"/>
  <c r="BN32" i="4"/>
  <c r="AV32" i="4"/>
  <c r="AZ32" i="4"/>
  <c r="BH32" i="4"/>
  <c r="BO32" i="4"/>
  <c r="BL32" i="4"/>
  <c r="BR32" i="4"/>
  <c r="AW32" i="4"/>
  <c r="AX9" i="4"/>
  <c r="AW9" i="4"/>
  <c r="BL9" i="4"/>
  <c r="BK9" i="4"/>
  <c r="AV9" i="4"/>
  <c r="BR9" i="4"/>
  <c r="BN9" i="4"/>
  <c r="BO9" i="4"/>
  <c r="BH9" i="4"/>
  <c r="BG9" i="4"/>
  <c r="BC9" i="4"/>
  <c r="BO110" i="4"/>
  <c r="BC110" i="4"/>
  <c r="BG110" i="4"/>
  <c r="BL110" i="4"/>
  <c r="AZ110" i="4"/>
  <c r="BR110" i="4"/>
  <c r="AV110" i="4"/>
  <c r="AX110" i="4"/>
  <c r="BH110" i="4"/>
  <c r="AW110" i="4"/>
  <c r="BK110" i="4"/>
  <c r="BN110" i="4"/>
  <c r="BL159" i="4"/>
  <c r="AW159" i="4"/>
  <c r="BO159" i="4"/>
  <c r="BK159" i="4"/>
  <c r="AV159" i="4"/>
  <c r="BG159" i="4"/>
  <c r="AX159" i="4"/>
  <c r="BN159" i="4"/>
  <c r="BH159" i="4"/>
  <c r="AZ159" i="4"/>
  <c r="BC159" i="4"/>
  <c r="BR159" i="4"/>
  <c r="BC58" i="4"/>
  <c r="AW58" i="4"/>
  <c r="BN58" i="4"/>
  <c r="BK58" i="4"/>
  <c r="BO58" i="4"/>
  <c r="BH58" i="4"/>
  <c r="AX58" i="4"/>
  <c r="BG58" i="4"/>
  <c r="BR58" i="4"/>
  <c r="AV58" i="4"/>
  <c r="AZ58" i="4"/>
  <c r="BL58" i="4"/>
  <c r="AZ134" i="4"/>
  <c r="AW134" i="4"/>
  <c r="BC134" i="4"/>
  <c r="BN134" i="4"/>
  <c r="BH134" i="4"/>
  <c r="BR134" i="4"/>
  <c r="BL134" i="4"/>
  <c r="BO134" i="4"/>
  <c r="AV134" i="4"/>
  <c r="AX134" i="4"/>
  <c r="BG134" i="4"/>
  <c r="BK134" i="4"/>
  <c r="BG190" i="4"/>
  <c r="BO190" i="4"/>
  <c r="AX190" i="4"/>
  <c r="BL190" i="4"/>
  <c r="AZ190" i="4"/>
  <c r="BR190" i="4"/>
  <c r="AV190" i="4"/>
  <c r="AW190" i="4"/>
  <c r="BH190" i="4"/>
  <c r="BK190" i="4"/>
  <c r="BN190" i="4"/>
  <c r="BC190" i="4"/>
  <c r="BN151" i="4"/>
  <c r="AV151" i="4"/>
  <c r="BR151" i="4"/>
  <c r="BL151" i="4"/>
  <c r="BO151" i="4"/>
  <c r="BH151" i="4"/>
  <c r="AX151" i="4"/>
  <c r="BG151" i="4"/>
  <c r="BK151" i="4"/>
  <c r="AZ151" i="4"/>
  <c r="AW151" i="4"/>
  <c r="BC151" i="4"/>
  <c r="BH181" i="4"/>
  <c r="BR181" i="4"/>
  <c r="BL181" i="4"/>
  <c r="BO181" i="4"/>
  <c r="AV181" i="4"/>
  <c r="AX181" i="4"/>
  <c r="BK181" i="4"/>
  <c r="BC181" i="4"/>
  <c r="BG181" i="4"/>
  <c r="AW181" i="4"/>
  <c r="AZ181" i="4"/>
  <c r="BN181" i="4"/>
  <c r="BG91" i="4"/>
  <c r="BR91" i="4"/>
  <c r="BC91" i="4"/>
  <c r="AZ91" i="4"/>
  <c r="BK91" i="4"/>
  <c r="AX91" i="4"/>
  <c r="BH91" i="4"/>
  <c r="BN91" i="4"/>
  <c r="AV91" i="4"/>
  <c r="AW91" i="4"/>
  <c r="BO91" i="4"/>
  <c r="BL91" i="4"/>
  <c r="BH137" i="4"/>
  <c r="BR137" i="4"/>
  <c r="BL137" i="4"/>
  <c r="BN137" i="4"/>
  <c r="AW137" i="4"/>
  <c r="BG137" i="4"/>
  <c r="AZ137" i="4"/>
  <c r="BK137" i="4"/>
  <c r="BC137" i="4"/>
  <c r="BO137" i="4"/>
  <c r="AX137" i="4"/>
  <c r="AV137" i="4"/>
  <c r="AW12" i="4"/>
  <c r="AZ12" i="4"/>
  <c r="AX12" i="4"/>
  <c r="BL12" i="4"/>
  <c r="BC12" i="4"/>
  <c r="AV12" i="4"/>
  <c r="BH12" i="4"/>
  <c r="BR12" i="4"/>
  <c r="BO12" i="4"/>
  <c r="BK12" i="4"/>
  <c r="BG12" i="4"/>
  <c r="BN12" i="4"/>
  <c r="BR74" i="4"/>
  <c r="BG74" i="4"/>
  <c r="BN74" i="4"/>
  <c r="AZ74" i="4"/>
  <c r="BH74" i="4"/>
  <c r="BK74" i="4"/>
  <c r="BL74" i="4"/>
  <c r="BO74" i="4"/>
  <c r="AX74" i="4"/>
  <c r="AW74" i="4"/>
  <c r="BC74" i="4"/>
  <c r="AV74" i="4"/>
  <c r="BH147" i="4"/>
  <c r="BL147" i="4"/>
  <c r="BN147" i="4"/>
  <c r="AW147" i="4"/>
  <c r="BK147" i="4"/>
  <c r="BR147" i="4"/>
  <c r="BC147" i="4"/>
  <c r="BG147" i="4"/>
  <c r="BO147" i="4"/>
  <c r="AX147" i="4"/>
  <c r="AV147" i="4"/>
  <c r="AZ147" i="4"/>
  <c r="BH189" i="4"/>
  <c r="BG189" i="4"/>
  <c r="BO189" i="4"/>
  <c r="AX189" i="4"/>
  <c r="BL189" i="4"/>
  <c r="AV189" i="4"/>
  <c r="BR189" i="4"/>
  <c r="BN189" i="4"/>
  <c r="AW189" i="4"/>
  <c r="BK189" i="4"/>
  <c r="BC189" i="4"/>
  <c r="BO70" i="4"/>
  <c r="BL70" i="4"/>
  <c r="BN70" i="4"/>
  <c r="AX70" i="4"/>
  <c r="AV70" i="4"/>
  <c r="AZ70" i="4"/>
  <c r="BH70" i="4"/>
  <c r="BK70" i="4"/>
  <c r="BC70" i="4"/>
  <c r="AW70" i="4"/>
  <c r="BG70" i="4"/>
  <c r="BR70" i="4"/>
  <c r="BG173" i="4"/>
  <c r="AV173" i="4"/>
  <c r="AX173" i="4"/>
  <c r="BK173" i="4"/>
  <c r="BC173" i="4"/>
  <c r="AW173" i="4"/>
  <c r="BL173" i="4"/>
  <c r="BO173" i="4"/>
  <c r="BN173" i="4"/>
  <c r="BH173" i="4"/>
  <c r="BR173" i="4"/>
  <c r="AZ173" i="4"/>
  <c r="AV120" i="4"/>
  <c r="AX120" i="4"/>
  <c r="BG120" i="4"/>
  <c r="BK120" i="4"/>
  <c r="AW120" i="4"/>
  <c r="BC120" i="4"/>
  <c r="BN120" i="4"/>
  <c r="BH120" i="4"/>
  <c r="BR120" i="4"/>
  <c r="BL120" i="4"/>
  <c r="BO120" i="4"/>
  <c r="BN186" i="4"/>
  <c r="BH186" i="4"/>
  <c r="BK186" i="4"/>
  <c r="BO186" i="4"/>
  <c r="BC186" i="4"/>
  <c r="AX186" i="4"/>
  <c r="BG186" i="4"/>
  <c r="BR186" i="4"/>
  <c r="BL186" i="4"/>
  <c r="AZ186" i="4"/>
  <c r="AW186" i="4"/>
  <c r="AV186" i="4"/>
  <c r="BO82" i="4"/>
  <c r="BN82" i="4"/>
  <c r="AW82" i="4"/>
  <c r="BR82" i="4"/>
  <c r="BC82" i="4"/>
  <c r="BG82" i="4"/>
  <c r="AZ82" i="4"/>
  <c r="BK82" i="4"/>
  <c r="AX82" i="4"/>
  <c r="BH82" i="4"/>
  <c r="AV82" i="4"/>
  <c r="BL82" i="4"/>
  <c r="BN107" i="4"/>
  <c r="BL107" i="4"/>
  <c r="AW107" i="4"/>
  <c r="BK107" i="4"/>
  <c r="BR107" i="4"/>
  <c r="BH107" i="4"/>
  <c r="AX107" i="4"/>
  <c r="BG107" i="4"/>
  <c r="BC107" i="4"/>
  <c r="BO107" i="4"/>
  <c r="AV107" i="4"/>
  <c r="AZ107" i="4"/>
  <c r="BN168" i="4"/>
  <c r="BH168" i="4"/>
  <c r="BL168" i="4"/>
  <c r="BK168" i="4"/>
  <c r="BO168" i="4"/>
  <c r="AV168" i="4"/>
  <c r="AX168" i="4"/>
  <c r="BG168" i="4"/>
  <c r="BC168" i="4"/>
  <c r="BR168" i="4"/>
  <c r="AW168" i="4"/>
  <c r="AZ168" i="4"/>
  <c r="AW20" i="4"/>
  <c r="AX20" i="4"/>
  <c r="AZ20" i="4"/>
  <c r="BH20" i="4"/>
  <c r="BN20" i="4"/>
  <c r="BL20" i="4"/>
  <c r="BR20" i="4"/>
  <c r="AV20" i="4"/>
  <c r="BK20" i="4"/>
  <c r="BG20" i="4"/>
  <c r="BO20" i="4"/>
  <c r="BC20" i="4"/>
  <c r="AZ46" i="4"/>
  <c r="BO46" i="4"/>
  <c r="AV46" i="4"/>
  <c r="BC46" i="4"/>
  <c r="BG46" i="4"/>
  <c r="BH46" i="4"/>
  <c r="AX46" i="4"/>
  <c r="AW46" i="4"/>
  <c r="BN46" i="4"/>
  <c r="BL46" i="4"/>
  <c r="BK46" i="4"/>
  <c r="BR46" i="4"/>
  <c r="AW5" i="4"/>
  <c r="AX5" i="4"/>
  <c r="AZ5" i="4"/>
  <c r="AV5" i="4"/>
  <c r="BG5" i="4"/>
  <c r="BN5" i="4"/>
  <c r="BL5" i="4"/>
  <c r="BK5" i="4"/>
  <c r="BO5" i="4"/>
  <c r="BC5" i="4"/>
  <c r="BR5" i="4"/>
  <c r="BH5" i="4"/>
  <c r="AW49" i="4"/>
  <c r="AZ49" i="4"/>
  <c r="AX49" i="4"/>
  <c r="BG49" i="4"/>
  <c r="BL49" i="4"/>
  <c r="BC49" i="4"/>
  <c r="BR49" i="4"/>
  <c r="BH49" i="4"/>
  <c r="BN49" i="4"/>
  <c r="BO49" i="4"/>
  <c r="AV49" i="4"/>
  <c r="BK49" i="4"/>
  <c r="AV57" i="4"/>
  <c r="AX57" i="4"/>
  <c r="BH57" i="4"/>
  <c r="BC57" i="4"/>
  <c r="AW57" i="4"/>
  <c r="BG57" i="4"/>
  <c r="BO57" i="4"/>
  <c r="AZ57" i="4"/>
  <c r="BL57" i="4"/>
  <c r="BN57" i="4"/>
  <c r="BK57" i="4"/>
  <c r="BR57" i="4"/>
  <c r="BH140" i="4"/>
  <c r="BN140" i="4"/>
  <c r="BO140" i="4"/>
  <c r="AW140" i="4"/>
  <c r="AZ140" i="4"/>
  <c r="AV140" i="4"/>
  <c r="BC140" i="4"/>
  <c r="BK140" i="4"/>
  <c r="BG140" i="4"/>
  <c r="BR140" i="4"/>
  <c r="AX140" i="4"/>
  <c r="BL140" i="4"/>
  <c r="BH146" i="4"/>
  <c r="BO146" i="4"/>
  <c r="AX146" i="4"/>
  <c r="BR146" i="4"/>
  <c r="BG146" i="4"/>
  <c r="BK146" i="4"/>
  <c r="AW146" i="4"/>
  <c r="AZ146" i="4"/>
  <c r="BL146" i="4"/>
  <c r="AV146" i="4"/>
  <c r="BC146" i="4"/>
  <c r="BN146" i="4"/>
  <c r="BK76" i="4"/>
  <c r="BL76" i="4"/>
  <c r="AW76" i="4"/>
  <c r="AX76" i="4"/>
  <c r="BG76" i="4"/>
  <c r="BH76" i="4"/>
  <c r="BR76" i="4"/>
  <c r="AV76" i="4"/>
  <c r="BO76" i="4"/>
  <c r="BC76" i="4"/>
  <c r="BN76" i="4"/>
  <c r="BC167" i="4"/>
  <c r="BK167" i="4"/>
  <c r="AW167" i="4"/>
  <c r="AX167" i="4"/>
  <c r="BN167" i="4"/>
  <c r="BH167" i="4"/>
  <c r="AV167" i="4"/>
  <c r="BR167" i="4"/>
  <c r="BO167" i="4"/>
  <c r="BG167" i="4"/>
  <c r="BL167" i="4"/>
  <c r="BK118" i="4"/>
  <c r="BR118" i="4"/>
  <c r="AZ118" i="4"/>
  <c r="AX118" i="4"/>
  <c r="BC118" i="4"/>
  <c r="BG118" i="4"/>
  <c r="BN118" i="4"/>
  <c r="BL118" i="4"/>
  <c r="AV118" i="4"/>
  <c r="AW118" i="4"/>
  <c r="BH118" i="4"/>
  <c r="BO118" i="4"/>
  <c r="BH198" i="4"/>
  <c r="BK198" i="4"/>
  <c r="BN198" i="4"/>
  <c r="BC198" i="4"/>
  <c r="BG198" i="4"/>
  <c r="BO198" i="4"/>
  <c r="AX198" i="4"/>
  <c r="BL198" i="4"/>
  <c r="AZ198" i="4"/>
  <c r="BR198" i="4"/>
  <c r="AV198" i="4"/>
  <c r="AW198" i="4"/>
  <c r="BO79" i="4"/>
  <c r="BH79" i="4"/>
  <c r="BC79" i="4"/>
  <c r="BR79" i="4"/>
  <c r="AX79" i="4"/>
  <c r="BN79" i="4"/>
  <c r="AV79" i="4"/>
  <c r="AW79" i="4"/>
  <c r="BL79" i="4"/>
  <c r="BG79" i="4"/>
  <c r="BK79" i="4"/>
  <c r="BG98" i="4"/>
  <c r="AW98" i="4"/>
  <c r="BC98" i="4"/>
  <c r="BN98" i="4"/>
  <c r="AV98" i="4"/>
  <c r="BL98" i="4"/>
  <c r="AX98" i="4"/>
  <c r="BR98" i="4"/>
  <c r="BK98" i="4"/>
  <c r="BH98" i="4"/>
  <c r="BO98" i="4"/>
  <c r="BC176" i="4"/>
  <c r="AW176" i="4"/>
  <c r="BR176" i="4"/>
  <c r="BH176" i="4"/>
  <c r="BG176" i="4"/>
  <c r="BK176" i="4"/>
  <c r="AV176" i="4"/>
  <c r="AX176" i="4"/>
  <c r="BO176" i="4"/>
  <c r="AZ176" i="4"/>
  <c r="BL176" i="4"/>
  <c r="BN176" i="4"/>
  <c r="AW48" i="4"/>
  <c r="AZ48" i="4"/>
  <c r="AX48" i="4"/>
  <c r="BL48" i="4"/>
  <c r="BO48" i="4"/>
  <c r="BN48" i="4"/>
  <c r="BC48" i="4"/>
  <c r="BR48" i="4"/>
  <c r="BG48" i="4"/>
  <c r="BK48" i="4"/>
  <c r="AV48" i="4"/>
  <c r="BH48" i="4"/>
  <c r="AV84" i="4"/>
  <c r="AX84" i="4"/>
  <c r="BG84" i="4"/>
  <c r="BK84" i="4"/>
  <c r="AZ84" i="4"/>
  <c r="AW84" i="4"/>
  <c r="BC84" i="4"/>
  <c r="BN84" i="4"/>
  <c r="BL84" i="4"/>
  <c r="BR84" i="4"/>
  <c r="BH84" i="4"/>
  <c r="BO84" i="4"/>
  <c r="BH153" i="4"/>
  <c r="AV153" i="4"/>
  <c r="BR153" i="4"/>
  <c r="BL153" i="4"/>
  <c r="BG153" i="4"/>
  <c r="BO153" i="4"/>
  <c r="AW153" i="4"/>
  <c r="BC153" i="4"/>
  <c r="AX153" i="4"/>
  <c r="BK153" i="4"/>
  <c r="AZ153" i="4"/>
  <c r="BN153" i="4"/>
  <c r="BC191" i="4"/>
  <c r="BH191" i="4"/>
  <c r="BL191" i="4"/>
  <c r="AW191" i="4"/>
  <c r="AX191" i="4"/>
  <c r="BO191" i="4"/>
  <c r="AV191" i="4"/>
  <c r="BR191" i="4"/>
  <c r="AZ191" i="4"/>
  <c r="BG191" i="4"/>
  <c r="BN191" i="4"/>
  <c r="BK191" i="4"/>
  <c r="BO112" i="4"/>
  <c r="BC112" i="4"/>
  <c r="BG112" i="4"/>
  <c r="BK112" i="4"/>
  <c r="AW112" i="4"/>
  <c r="AZ112" i="4"/>
  <c r="AX112" i="4"/>
  <c r="BH112" i="4"/>
  <c r="BL112" i="4"/>
  <c r="BN112" i="4"/>
  <c r="AV112" i="4"/>
  <c r="BR112" i="4"/>
  <c r="BN185" i="4"/>
  <c r="AW185" i="4"/>
  <c r="BK185" i="4"/>
  <c r="BH185" i="4"/>
  <c r="BO185" i="4"/>
  <c r="BG185" i="4"/>
  <c r="AV185" i="4"/>
  <c r="AX185" i="4"/>
  <c r="BC185" i="4"/>
  <c r="BL185" i="4"/>
  <c r="BR185" i="4"/>
  <c r="BR142" i="4"/>
  <c r="BK142" i="4"/>
  <c r="AZ142" i="4"/>
  <c r="AW142" i="4"/>
  <c r="AV142" i="4"/>
  <c r="BC142" i="4"/>
  <c r="BN142" i="4"/>
  <c r="BL142" i="4"/>
  <c r="BO142" i="4"/>
  <c r="AX142" i="4"/>
  <c r="BH142" i="4"/>
  <c r="BG142" i="4"/>
  <c r="BN192" i="4"/>
  <c r="BK192" i="4"/>
  <c r="BC192" i="4"/>
  <c r="BG192" i="4"/>
  <c r="BO192" i="4"/>
  <c r="AW192" i="4"/>
  <c r="AX192" i="4"/>
  <c r="BL192" i="4"/>
  <c r="BR192" i="4"/>
  <c r="AZ192" i="4"/>
  <c r="AV192" i="4"/>
  <c r="BH192" i="4"/>
  <c r="AV61" i="4"/>
  <c r="BN61" i="4"/>
  <c r="BK61" i="4"/>
  <c r="AZ61" i="4"/>
  <c r="AW61" i="4"/>
  <c r="BO61" i="4"/>
  <c r="AX61" i="4"/>
  <c r="BR61" i="4"/>
  <c r="BH61" i="4"/>
  <c r="BG61" i="4"/>
  <c r="BL61" i="4"/>
  <c r="BC61" i="4"/>
  <c r="BL113" i="4"/>
  <c r="BO113" i="4"/>
  <c r="BR113" i="4"/>
  <c r="AX113" i="4"/>
  <c r="BC113" i="4"/>
  <c r="BG113" i="4"/>
  <c r="BK113" i="4"/>
  <c r="BH113" i="4"/>
  <c r="AW113" i="4"/>
  <c r="AZ113" i="4"/>
  <c r="AV113" i="4"/>
  <c r="BN113" i="4"/>
  <c r="BV15" i="4"/>
  <c r="BV16" i="4"/>
  <c r="BR33" i="4"/>
  <c r="BC33" i="4"/>
  <c r="AV33" i="4"/>
  <c r="BH33" i="4"/>
  <c r="BN33" i="4"/>
  <c r="BL33" i="4"/>
  <c r="BG33" i="4"/>
  <c r="AW33" i="4"/>
  <c r="BO33" i="4"/>
  <c r="AZ33" i="4"/>
  <c r="AX33" i="4"/>
  <c r="BK33" i="4"/>
  <c r="AZ24" i="4"/>
  <c r="AX24" i="4"/>
  <c r="AW24" i="4"/>
  <c r="BH24" i="4"/>
  <c r="BR24" i="4"/>
  <c r="BC24" i="4"/>
  <c r="AV24" i="4"/>
  <c r="BN24" i="4"/>
  <c r="BK24" i="4"/>
  <c r="BG24" i="4"/>
  <c r="BO24" i="4"/>
  <c r="BL24" i="4"/>
  <c r="AW51" i="4"/>
  <c r="AX51" i="4"/>
  <c r="AZ51" i="4"/>
  <c r="BK51" i="4"/>
  <c r="BH51" i="4"/>
  <c r="BL51" i="4"/>
  <c r="BC51" i="4"/>
  <c r="AV51" i="4"/>
  <c r="BO51" i="4"/>
  <c r="BN51" i="4"/>
  <c r="BR51" i="4"/>
  <c r="BG51" i="4"/>
  <c r="AW45" i="4"/>
  <c r="AX45" i="4"/>
  <c r="BK45" i="4"/>
  <c r="BH45" i="4"/>
  <c r="BL45" i="4"/>
  <c r="BC45" i="4"/>
  <c r="AV45" i="4"/>
  <c r="BR45" i="4"/>
  <c r="BG45" i="4"/>
  <c r="BO45" i="4"/>
  <c r="BN45" i="4"/>
  <c r="AW22" i="4"/>
  <c r="AX22" i="4"/>
  <c r="BO22" i="4"/>
  <c r="BH22" i="4"/>
  <c r="BN22" i="4"/>
  <c r="BC22" i="4"/>
  <c r="BG22" i="4"/>
  <c r="BL22" i="4"/>
  <c r="AV22" i="4"/>
  <c r="BR22" i="4"/>
  <c r="BK22" i="4"/>
  <c r="AZ88" i="4"/>
  <c r="AW88" i="4"/>
  <c r="BC88" i="4"/>
  <c r="BN88" i="4"/>
  <c r="AV88" i="4"/>
  <c r="BR88" i="4"/>
  <c r="BL88" i="4"/>
  <c r="BO88" i="4"/>
  <c r="BH88" i="4"/>
  <c r="AX88" i="4"/>
  <c r="BG88" i="4"/>
  <c r="BK88" i="4"/>
  <c r="BK131" i="4"/>
  <c r="AZ131" i="4"/>
  <c r="BC131" i="4"/>
  <c r="BN131" i="4"/>
  <c r="BG131" i="4"/>
  <c r="BO131" i="4"/>
  <c r="BL131" i="4"/>
  <c r="AV131" i="4"/>
  <c r="AX131" i="4"/>
  <c r="BH131" i="4"/>
  <c r="AW131" i="4"/>
  <c r="BR131" i="4"/>
  <c r="BO169" i="4"/>
  <c r="AW169" i="4"/>
  <c r="BK169" i="4"/>
  <c r="BN169" i="4"/>
  <c r="BH169" i="4"/>
  <c r="BR169" i="4"/>
  <c r="BL169" i="4"/>
  <c r="BG169" i="4"/>
  <c r="AV169" i="4"/>
  <c r="AX169" i="4"/>
  <c r="BC169" i="4"/>
  <c r="AW100" i="4"/>
  <c r="BG100" i="4"/>
  <c r="BK100" i="4"/>
  <c r="BH100" i="4"/>
  <c r="BR100" i="4"/>
  <c r="BO100" i="4"/>
  <c r="AX100" i="4"/>
  <c r="BC100" i="4"/>
  <c r="BL100" i="4"/>
  <c r="AV100" i="4"/>
  <c r="BN100" i="4"/>
  <c r="AV196" i="4"/>
  <c r="BK196" i="4"/>
  <c r="AZ196" i="4"/>
  <c r="BN196" i="4"/>
  <c r="BR196" i="4"/>
  <c r="AX196" i="4"/>
  <c r="BH196" i="4"/>
  <c r="BC196" i="4"/>
  <c r="BO196" i="4"/>
  <c r="AW196" i="4"/>
  <c r="BG196" i="4"/>
  <c r="BL196" i="4"/>
  <c r="AV133" i="4"/>
  <c r="AX133" i="4"/>
  <c r="BG133" i="4"/>
  <c r="BK133" i="4"/>
  <c r="AZ133" i="4"/>
  <c r="AW133" i="4"/>
  <c r="BC133" i="4"/>
  <c r="BN133" i="4"/>
  <c r="BH133" i="4"/>
  <c r="BR133" i="4"/>
  <c r="BL133" i="4"/>
  <c r="BO133" i="4"/>
  <c r="BR194" i="4"/>
  <c r="BH194" i="4"/>
  <c r="BG194" i="4"/>
  <c r="BN194" i="4"/>
  <c r="BO194" i="4"/>
  <c r="AW194" i="4"/>
  <c r="BC194" i="4"/>
  <c r="AX194" i="4"/>
  <c r="BL194" i="4"/>
  <c r="BK194" i="4"/>
  <c r="AV194" i="4"/>
  <c r="BR66" i="4"/>
  <c r="BL66" i="4"/>
  <c r="AX66" i="4"/>
  <c r="BG66" i="4"/>
  <c r="BO66" i="4"/>
  <c r="AV66" i="4"/>
  <c r="BK66" i="4"/>
  <c r="BN66" i="4"/>
  <c r="BH66" i="4"/>
  <c r="BC66" i="4"/>
  <c r="AW66" i="4"/>
  <c r="AZ66" i="4"/>
  <c r="BR138" i="4"/>
  <c r="BC138" i="4"/>
  <c r="BN138" i="4"/>
  <c r="BK138" i="4"/>
  <c r="AZ138" i="4"/>
  <c r="AW138" i="4"/>
  <c r="BO138" i="4"/>
  <c r="BL138" i="4"/>
  <c r="BH138" i="4"/>
  <c r="AX138" i="4"/>
  <c r="BG138" i="4"/>
  <c r="AV138" i="4"/>
  <c r="AX30" i="4"/>
  <c r="AW30" i="4"/>
  <c r="AZ30" i="4"/>
  <c r="BL30" i="4"/>
  <c r="BN30" i="4"/>
  <c r="BC30" i="4"/>
  <c r="AV30" i="4"/>
  <c r="BK30" i="4"/>
  <c r="BR30" i="4"/>
  <c r="BG30" i="4"/>
  <c r="BO30" i="4"/>
  <c r="BH30" i="4"/>
  <c r="AX29" i="4"/>
  <c r="AW29" i="4"/>
  <c r="BH29" i="4"/>
  <c r="BR29" i="4"/>
  <c r="BC29" i="4"/>
  <c r="BK29" i="4"/>
  <c r="BN29" i="4"/>
  <c r="BO29" i="4"/>
  <c r="BG29" i="4"/>
  <c r="BL29" i="4"/>
  <c r="AV29" i="4"/>
  <c r="BK124" i="4"/>
  <c r="AZ124" i="4"/>
  <c r="AW124" i="4"/>
  <c r="BC124" i="4"/>
  <c r="BN124" i="4"/>
  <c r="BH124" i="4"/>
  <c r="BR124" i="4"/>
  <c r="BL124" i="4"/>
  <c r="BO124" i="4"/>
  <c r="AV124" i="4"/>
  <c r="AX124" i="4"/>
  <c r="BG124" i="4"/>
  <c r="BG164" i="4"/>
  <c r="AV164" i="4"/>
  <c r="BK164" i="4"/>
  <c r="AZ164" i="4"/>
  <c r="AX164" i="4"/>
  <c r="BL164" i="4"/>
  <c r="AW164" i="4"/>
  <c r="BN164" i="4"/>
  <c r="BH164" i="4"/>
  <c r="BO164" i="4"/>
  <c r="BR164" i="4"/>
  <c r="BC164" i="4"/>
  <c r="BL77" i="4"/>
  <c r="AW77" i="4"/>
  <c r="BK77" i="4"/>
  <c r="AV77" i="4"/>
  <c r="AZ77" i="4"/>
  <c r="BN77" i="4"/>
  <c r="BC77" i="4"/>
  <c r="BR77" i="4"/>
  <c r="BG77" i="4"/>
  <c r="BO77" i="4"/>
  <c r="BH77" i="4"/>
  <c r="AX77" i="4"/>
  <c r="BG129" i="4"/>
  <c r="BK129" i="4"/>
  <c r="AZ129" i="4"/>
  <c r="AW129" i="4"/>
  <c r="BC129" i="4"/>
  <c r="BN129" i="4"/>
  <c r="BH129" i="4"/>
  <c r="BR129" i="4"/>
  <c r="BL129" i="4"/>
  <c r="BO129" i="4"/>
  <c r="AV129" i="4"/>
  <c r="AX129" i="4"/>
  <c r="AZ99" i="4"/>
  <c r="BH99" i="4"/>
  <c r="BG99" i="4"/>
  <c r="BL99" i="4"/>
  <c r="BK99" i="4"/>
  <c r="AX99" i="4"/>
  <c r="BO99" i="4"/>
  <c r="BC99" i="4"/>
  <c r="BN99" i="4"/>
  <c r="BR99" i="4"/>
  <c r="AW99" i="4"/>
  <c r="AV99" i="4"/>
  <c r="AW161" i="4"/>
  <c r="BK161" i="4"/>
  <c r="BR161" i="4"/>
  <c r="AZ161" i="4"/>
  <c r="AV161" i="4"/>
  <c r="BG161" i="4"/>
  <c r="BH161" i="4"/>
  <c r="AX161" i="4"/>
  <c r="BO161" i="4"/>
  <c r="BC161" i="4"/>
  <c r="BN161" i="4"/>
  <c r="BL161" i="4"/>
  <c r="BK67" i="4"/>
  <c r="BG67" i="4"/>
  <c r="AX67" i="4"/>
  <c r="BH67" i="4"/>
  <c r="AZ67" i="4"/>
  <c r="BC67" i="4"/>
  <c r="AV67" i="4"/>
  <c r="BL67" i="4"/>
  <c r="BN67" i="4"/>
  <c r="AW67" i="4"/>
  <c r="BR67" i="4"/>
  <c r="BO67" i="4"/>
  <c r="BN90" i="4"/>
  <c r="AV90" i="4"/>
  <c r="BH90" i="4"/>
  <c r="BR90" i="4"/>
  <c r="BK90" i="4"/>
  <c r="AX90" i="4"/>
  <c r="BG90" i="4"/>
  <c r="AW90" i="4"/>
  <c r="BC90" i="4"/>
  <c r="BO90" i="4"/>
  <c r="BL90" i="4"/>
  <c r="AX139" i="4"/>
  <c r="AV139" i="4"/>
  <c r="AZ139" i="4"/>
  <c r="BH139" i="4"/>
  <c r="BG139" i="4"/>
  <c r="BK139" i="4"/>
  <c r="BO139" i="4"/>
  <c r="BN139" i="4"/>
  <c r="AW139" i="4"/>
  <c r="BR139" i="4"/>
  <c r="BL139" i="4"/>
  <c r="BC139" i="4"/>
  <c r="AX26" i="4"/>
  <c r="AZ26" i="4"/>
  <c r="AW26" i="4"/>
  <c r="BK26" i="4"/>
  <c r="BR26" i="4"/>
  <c r="BO26" i="4"/>
  <c r="BC26" i="4"/>
  <c r="BH26" i="4"/>
  <c r="BL26" i="4"/>
  <c r="AV26" i="4"/>
  <c r="BN26" i="4"/>
  <c r="BG26" i="4"/>
  <c r="AX18" i="4"/>
  <c r="AW18" i="4"/>
  <c r="AZ18" i="4"/>
  <c r="BN18" i="4"/>
  <c r="BK18" i="4"/>
  <c r="BG18" i="4"/>
  <c r="BL18" i="4"/>
  <c r="BR18" i="4"/>
  <c r="BH18" i="4"/>
  <c r="BC18" i="4"/>
  <c r="AV18" i="4"/>
  <c r="BO18" i="4"/>
  <c r="AX35" i="4"/>
  <c r="AW35" i="4"/>
  <c r="BR35" i="4"/>
  <c r="BK35" i="4"/>
  <c r="BC35" i="4"/>
  <c r="BG35" i="4"/>
  <c r="BN35" i="4"/>
  <c r="BO35" i="4"/>
  <c r="AV35" i="4"/>
  <c r="BL35" i="4"/>
  <c r="BH35" i="4"/>
  <c r="AZ31" i="4"/>
  <c r="AW31" i="4"/>
  <c r="AX31" i="4"/>
  <c r="BR31" i="4"/>
  <c r="BL31" i="4"/>
  <c r="BH31" i="4"/>
  <c r="BG31" i="4"/>
  <c r="BO31" i="4"/>
  <c r="AV31" i="4"/>
  <c r="BN31" i="4"/>
  <c r="BC31" i="4"/>
  <c r="BK31" i="4"/>
  <c r="AZ27" i="4"/>
  <c r="AW27" i="4"/>
  <c r="AX27" i="4"/>
  <c r="BR27" i="4"/>
  <c r="BN27" i="4"/>
  <c r="BK27" i="4"/>
  <c r="BG27" i="4"/>
  <c r="BO27" i="4"/>
  <c r="BL27" i="4"/>
  <c r="AV27" i="4"/>
  <c r="BH27" i="4"/>
  <c r="BC27" i="4"/>
  <c r="BR101" i="4"/>
  <c r="BL101" i="4"/>
  <c r="BO101" i="4"/>
  <c r="AV101" i="4"/>
  <c r="AX101" i="4"/>
  <c r="BG101" i="4"/>
  <c r="BK101" i="4"/>
  <c r="AZ101" i="4"/>
  <c r="AW101" i="4"/>
  <c r="BC101" i="4"/>
  <c r="BN101" i="4"/>
  <c r="BH101" i="4"/>
  <c r="AZ163" i="4"/>
  <c r="BG163" i="4"/>
  <c r="BH163" i="4"/>
  <c r="AW163" i="4"/>
  <c r="BK163" i="4"/>
  <c r="BR163" i="4"/>
  <c r="BO163" i="4"/>
  <c r="AV163" i="4"/>
  <c r="BL163" i="4"/>
  <c r="BC163" i="4"/>
  <c r="AX163" i="4"/>
  <c r="BN163" i="4"/>
  <c r="BC73" i="4"/>
  <c r="BL73" i="4"/>
  <c r="BR73" i="4"/>
  <c r="AW73" i="4"/>
  <c r="BK73" i="4"/>
  <c r="AV73" i="4"/>
  <c r="AZ73" i="4"/>
  <c r="BH73" i="4"/>
  <c r="BG73" i="4"/>
  <c r="BN73" i="4"/>
  <c r="AX73" i="4"/>
  <c r="BO73" i="4"/>
  <c r="BR109" i="4"/>
  <c r="AV109" i="4"/>
  <c r="BC109" i="4"/>
  <c r="BH109" i="4"/>
  <c r="AX109" i="4"/>
  <c r="BL109" i="4"/>
  <c r="AW109" i="4"/>
  <c r="AZ109" i="4"/>
  <c r="BK109" i="4"/>
  <c r="BO109" i="4"/>
  <c r="BN109" i="4"/>
  <c r="BG109" i="4"/>
  <c r="BN80" i="4"/>
  <c r="AX80" i="4"/>
  <c r="BK80" i="4"/>
  <c r="AZ80" i="4"/>
  <c r="BL80" i="4"/>
  <c r="BG80" i="4"/>
  <c r="AV80" i="4"/>
  <c r="BC80" i="4"/>
  <c r="BO80" i="4"/>
  <c r="BH80" i="4"/>
  <c r="AW80" i="4"/>
  <c r="BR80" i="4"/>
  <c r="BL158" i="4"/>
  <c r="AZ158" i="4"/>
  <c r="AX158" i="4"/>
  <c r="BC158" i="4"/>
  <c r="BG158" i="4"/>
  <c r="AV158" i="4"/>
  <c r="BK158" i="4"/>
  <c r="BH158" i="4"/>
  <c r="BO158" i="4"/>
  <c r="AW158" i="4"/>
  <c r="BR158" i="4"/>
  <c r="BN158" i="4"/>
  <c r="AV55" i="4"/>
  <c r="BO55" i="4"/>
  <c r="BH55" i="4"/>
  <c r="BL55" i="4"/>
  <c r="BG55" i="4"/>
  <c r="BC55" i="4"/>
  <c r="AZ55" i="4"/>
  <c r="AW55" i="4"/>
  <c r="BK55" i="4"/>
  <c r="BR55" i="4"/>
  <c r="AX55" i="4"/>
  <c r="BN55" i="4"/>
  <c r="BN72" i="4"/>
  <c r="BC72" i="4"/>
  <c r="BH72" i="4"/>
  <c r="AZ72" i="4"/>
  <c r="BK72" i="4"/>
  <c r="AX72" i="4"/>
  <c r="BG72" i="4"/>
  <c r="AV72" i="4"/>
  <c r="AW72" i="4"/>
  <c r="BO72" i="4"/>
  <c r="BR72" i="4"/>
  <c r="BL72" i="4"/>
  <c r="BC145" i="4"/>
  <c r="AV145" i="4"/>
  <c r="BG145" i="4"/>
  <c r="BH145" i="4"/>
  <c r="BK145" i="4"/>
  <c r="BL145" i="4"/>
  <c r="AX145" i="4"/>
  <c r="AW145" i="4"/>
  <c r="BN145" i="4"/>
  <c r="AZ145" i="4"/>
  <c r="BR145" i="4"/>
  <c r="BO145" i="4"/>
  <c r="AZ39" i="4"/>
  <c r="AX39" i="4"/>
  <c r="AW39" i="4"/>
  <c r="BR39" i="4"/>
  <c r="BO39" i="4"/>
  <c r="BN39" i="4"/>
  <c r="BC39" i="4"/>
  <c r="BL39" i="4"/>
  <c r="BG39" i="4"/>
  <c r="BH39" i="4"/>
  <c r="BK39" i="4"/>
  <c r="AV39" i="4"/>
  <c r="AV59" i="4"/>
  <c r="AZ59" i="4"/>
  <c r="AX59" i="4"/>
  <c r="BO59" i="4"/>
  <c r="BL59" i="4"/>
  <c r="BC59" i="4"/>
  <c r="AW59" i="4"/>
  <c r="BG59" i="4"/>
  <c r="BH59" i="4"/>
  <c r="BK59" i="4"/>
  <c r="BN59" i="4"/>
  <c r="BR59" i="4"/>
  <c r="AZ125" i="4"/>
  <c r="AW125" i="4"/>
  <c r="BC125" i="4"/>
  <c r="BG125" i="4"/>
  <c r="BL125" i="4"/>
  <c r="AX125" i="4"/>
  <c r="BO125" i="4"/>
  <c r="BN125" i="4"/>
  <c r="BH125" i="4"/>
  <c r="BR125" i="4"/>
  <c r="BK125" i="4"/>
  <c r="AV125" i="4"/>
  <c r="AZ177" i="4"/>
  <c r="AV177" i="4"/>
  <c r="BH177" i="4"/>
  <c r="AW177" i="4"/>
  <c r="BK177" i="4"/>
  <c r="AX177" i="4"/>
  <c r="BO177" i="4"/>
  <c r="BL177" i="4"/>
  <c r="BG177" i="4"/>
  <c r="BN177" i="4"/>
  <c r="BR177" i="4"/>
  <c r="BC177" i="4"/>
  <c r="AW96" i="4"/>
  <c r="BK96" i="4"/>
  <c r="BO96" i="4"/>
  <c r="BN96" i="4"/>
  <c r="BH96" i="4"/>
  <c r="AX96" i="4"/>
  <c r="BR96" i="4"/>
  <c r="AZ96" i="4"/>
  <c r="AV96" i="4"/>
  <c r="BC96" i="4"/>
  <c r="BL96" i="4"/>
  <c r="BG96" i="4"/>
  <c r="AX180" i="4"/>
  <c r="BG180" i="4"/>
  <c r="AZ180" i="4"/>
  <c r="BC180" i="4"/>
  <c r="BL180" i="4"/>
  <c r="AW180" i="4"/>
  <c r="BN180" i="4"/>
  <c r="BH180" i="4"/>
  <c r="BO180" i="4"/>
  <c r="AV180" i="4"/>
  <c r="BK180" i="4"/>
  <c r="BR180" i="4"/>
  <c r="AZ136" i="4"/>
  <c r="AV136" i="4"/>
  <c r="AX136" i="4"/>
  <c r="BG136" i="4"/>
  <c r="BK136" i="4"/>
  <c r="BO136" i="4"/>
  <c r="BC136" i="4"/>
  <c r="AW136" i="4"/>
  <c r="BN136" i="4"/>
  <c r="BH136" i="4"/>
  <c r="BR136" i="4"/>
  <c r="BL136" i="4"/>
  <c r="AZ170" i="4"/>
  <c r="AW170" i="4"/>
  <c r="BN170" i="4"/>
  <c r="BH170" i="4"/>
  <c r="BK170" i="4"/>
  <c r="AV170" i="4"/>
  <c r="BO170" i="4"/>
  <c r="AX170" i="4"/>
  <c r="BG170" i="4"/>
  <c r="BR170" i="4"/>
  <c r="BL170" i="4"/>
  <c r="BC170" i="4"/>
  <c r="AZ56" i="4"/>
  <c r="BK56" i="4"/>
  <c r="BH56" i="4"/>
  <c r="AV56" i="4"/>
  <c r="BC56" i="4"/>
  <c r="BO56" i="4"/>
  <c r="AX56" i="4"/>
  <c r="BR56" i="4"/>
  <c r="BL56" i="4"/>
  <c r="BG56" i="4"/>
  <c r="BN56" i="4"/>
  <c r="AW56" i="4"/>
  <c r="BG116" i="4"/>
  <c r="BC116" i="4"/>
  <c r="BO116" i="4"/>
  <c r="AZ116" i="4"/>
  <c r="AX116" i="4"/>
  <c r="BL116" i="4"/>
  <c r="BN116" i="4"/>
  <c r="AV116" i="4"/>
  <c r="BK116" i="4"/>
  <c r="BH116" i="4"/>
  <c r="BR116" i="4"/>
  <c r="AW116" i="4"/>
  <c r="AW41" i="4"/>
  <c r="AZ41" i="4"/>
  <c r="AX41" i="4"/>
  <c r="BH41" i="4"/>
  <c r="BL41" i="4"/>
  <c r="BC41" i="4"/>
  <c r="AV41" i="4"/>
  <c r="BR41" i="4"/>
  <c r="BN41" i="4"/>
  <c r="BG41" i="4"/>
  <c r="BK41" i="4"/>
  <c r="BO41" i="4"/>
  <c r="AZ21" i="4"/>
  <c r="AX21" i="4"/>
  <c r="AW21" i="4"/>
  <c r="BN21" i="4"/>
  <c r="BG21" i="4"/>
  <c r="BL21" i="4"/>
  <c r="AV21" i="4"/>
  <c r="BO21" i="4"/>
  <c r="BH21" i="4"/>
  <c r="BK21" i="4"/>
  <c r="BR21" i="4"/>
  <c r="BC21" i="4"/>
  <c r="AX34" i="4"/>
  <c r="AW34" i="4"/>
  <c r="AZ34" i="4"/>
  <c r="BN34" i="4"/>
  <c r="BL34" i="4"/>
  <c r="BR34" i="4"/>
  <c r="AV34" i="4"/>
  <c r="BH34" i="4"/>
  <c r="BG34" i="4"/>
  <c r="BK34" i="4"/>
  <c r="BC34" i="4"/>
  <c r="BO34" i="4"/>
  <c r="AX25" i="4"/>
  <c r="AW25" i="4"/>
  <c r="AZ25" i="4"/>
  <c r="BK25" i="4"/>
  <c r="BH25" i="4"/>
  <c r="BL25" i="4"/>
  <c r="AV25" i="4"/>
  <c r="BR25" i="4"/>
  <c r="BN25" i="4"/>
  <c r="BG25" i="4"/>
  <c r="BC25" i="4"/>
  <c r="BO25" i="4"/>
  <c r="AW13" i="4"/>
  <c r="AX13" i="4"/>
  <c r="AZ13" i="4"/>
  <c r="BR13" i="4"/>
  <c r="BO13" i="4"/>
  <c r="BH13" i="4"/>
  <c r="BC13" i="4"/>
  <c r="BN13" i="4"/>
  <c r="BL13" i="4"/>
  <c r="AV13" i="4"/>
  <c r="BG13" i="4"/>
  <c r="BK13" i="4"/>
  <c r="BL85" i="4"/>
  <c r="AZ85" i="4"/>
  <c r="AW85" i="4"/>
  <c r="BC85" i="4"/>
  <c r="BG85" i="4"/>
  <c r="BR85" i="4"/>
  <c r="BK85" i="4"/>
  <c r="AX85" i="4"/>
  <c r="BO85" i="4"/>
  <c r="AV85" i="4"/>
  <c r="BH85" i="4"/>
  <c r="BN85" i="4"/>
  <c r="BL154" i="4"/>
  <c r="BO154" i="4"/>
  <c r="AV154" i="4"/>
  <c r="AX154" i="4"/>
  <c r="AZ154" i="4"/>
  <c r="BG154" i="4"/>
  <c r="AW154" i="4"/>
  <c r="BK154" i="4"/>
  <c r="BC154" i="4"/>
  <c r="BR154" i="4"/>
  <c r="BN154" i="4"/>
  <c r="BH154" i="4"/>
  <c r="BC149" i="4"/>
  <c r="AX149" i="4"/>
  <c r="BG149" i="4"/>
  <c r="AW149" i="4"/>
  <c r="BR149" i="4"/>
  <c r="BH149" i="4"/>
  <c r="AV149" i="4"/>
  <c r="BN149" i="4"/>
  <c r="BO149" i="4"/>
  <c r="AZ149" i="4"/>
  <c r="BL149" i="4"/>
  <c r="BK149" i="4"/>
  <c r="BK93" i="4"/>
  <c r="AZ93" i="4"/>
  <c r="BR93" i="4"/>
  <c r="AW93" i="4"/>
  <c r="AV93" i="4"/>
  <c r="BG93" i="4"/>
  <c r="BH93" i="4"/>
  <c r="AX93" i="4"/>
  <c r="BO93" i="4"/>
  <c r="BC93" i="4"/>
  <c r="BN93" i="4"/>
  <c r="BL93" i="4"/>
  <c r="BH166" i="4"/>
  <c r="AV166" i="4"/>
  <c r="AX166" i="4"/>
  <c r="BK166" i="4"/>
  <c r="BC166" i="4"/>
  <c r="BR166" i="4"/>
  <c r="BL166" i="4"/>
  <c r="BN166" i="4"/>
  <c r="BO166" i="4"/>
  <c r="AZ166" i="4"/>
  <c r="BG166" i="4"/>
  <c r="AW166" i="4"/>
  <c r="BN128" i="4"/>
  <c r="BH128" i="4"/>
  <c r="BR128" i="4"/>
  <c r="BL128" i="4"/>
  <c r="BO128" i="4"/>
  <c r="AV128" i="4"/>
  <c r="AX128" i="4"/>
  <c r="BG128" i="4"/>
  <c r="BK128" i="4"/>
  <c r="AZ128" i="4"/>
  <c r="AW128" i="4"/>
  <c r="BC128" i="4"/>
  <c r="BK178" i="4"/>
  <c r="AV178" i="4"/>
  <c r="BN178" i="4"/>
  <c r="BH178" i="4"/>
  <c r="AZ178" i="4"/>
  <c r="AW178" i="4"/>
  <c r="BR178" i="4"/>
  <c r="BL178" i="4"/>
  <c r="BC178" i="4"/>
  <c r="AX178" i="4"/>
  <c r="BG178" i="4"/>
  <c r="BO178" i="4"/>
  <c r="BH104" i="4"/>
  <c r="BR104" i="4"/>
  <c r="AW104" i="4"/>
  <c r="AZ104" i="4"/>
  <c r="BC104" i="4"/>
  <c r="BG104" i="4"/>
  <c r="BO104" i="4"/>
  <c r="BK104" i="4"/>
  <c r="AX104" i="4"/>
  <c r="AV104" i="4"/>
  <c r="BL104" i="4"/>
  <c r="BN104" i="4"/>
  <c r="AZ111" i="4"/>
  <c r="BL111" i="4"/>
  <c r="BC111" i="4"/>
  <c r="BG111" i="4"/>
  <c r="BR111" i="4"/>
  <c r="AV111" i="4"/>
  <c r="AX111" i="4"/>
  <c r="BK111" i="4"/>
  <c r="AW111" i="4"/>
  <c r="BO111" i="4"/>
  <c r="BH111" i="4"/>
  <c r="BN111" i="4"/>
  <c r="AZ188" i="4"/>
  <c r="AW188" i="4"/>
  <c r="BC188" i="4"/>
  <c r="AV188" i="4"/>
  <c r="BH188" i="4"/>
  <c r="BK188" i="4"/>
  <c r="BO188" i="4"/>
  <c r="BR188" i="4"/>
  <c r="BG188" i="4"/>
  <c r="BN188" i="4"/>
  <c r="AX188" i="4"/>
  <c r="BL188" i="4"/>
  <c r="AX43" i="4"/>
  <c r="AZ43" i="4"/>
  <c r="AW43" i="4"/>
  <c r="BH43" i="4"/>
  <c r="BO43" i="4"/>
  <c r="BR43" i="4"/>
  <c r="BK43" i="4"/>
  <c r="BG43" i="4"/>
  <c r="BC43" i="4"/>
  <c r="BN43" i="4"/>
  <c r="AV43" i="4"/>
  <c r="BL43" i="4"/>
  <c r="AZ106" i="4"/>
  <c r="AW106" i="4"/>
  <c r="BC106" i="4"/>
  <c r="BN106" i="4"/>
  <c r="BH106" i="4"/>
  <c r="BR106" i="4"/>
  <c r="BL106" i="4"/>
  <c r="BO106" i="4"/>
  <c r="AV106" i="4"/>
  <c r="AX106" i="4"/>
  <c r="BG106" i="4"/>
  <c r="BK106" i="4"/>
  <c r="BN156" i="4"/>
  <c r="BK156" i="4"/>
  <c r="AZ156" i="4"/>
  <c r="AX156" i="4"/>
  <c r="BC156" i="4"/>
  <c r="BG156" i="4"/>
  <c r="AV156" i="4"/>
  <c r="BR156" i="4"/>
  <c r="BH156" i="4"/>
  <c r="BO156" i="4"/>
  <c r="BL156" i="4"/>
  <c r="AW156" i="4"/>
  <c r="BO60" i="4"/>
  <c r="AV60" i="4"/>
  <c r="AX60" i="4"/>
  <c r="BG60" i="4"/>
  <c r="BH60" i="4"/>
  <c r="BR60" i="4"/>
  <c r="AW60" i="4"/>
  <c r="AZ60" i="4"/>
  <c r="BC60" i="4"/>
  <c r="BN60" i="4"/>
  <c r="BL60" i="4"/>
  <c r="BK60" i="4"/>
  <c r="BR126" i="4"/>
  <c r="BL126" i="4"/>
  <c r="BO126" i="4"/>
  <c r="AV126" i="4"/>
  <c r="AX126" i="4"/>
  <c r="BG126" i="4"/>
  <c r="BK126" i="4"/>
  <c r="AZ126" i="4"/>
  <c r="AW126" i="4"/>
  <c r="BC126" i="4"/>
  <c r="BN126" i="4"/>
  <c r="BH126" i="4"/>
  <c r="BC179" i="4"/>
  <c r="AW179" i="4"/>
  <c r="BO179" i="4"/>
  <c r="BN179" i="4"/>
  <c r="BH179" i="4"/>
  <c r="BR179" i="4"/>
  <c r="BL179" i="4"/>
  <c r="BK179" i="4"/>
  <c r="AV179" i="4"/>
  <c r="AX179" i="4"/>
  <c r="BG179" i="4"/>
  <c r="AZ179" i="4"/>
  <c r="BO123" i="4"/>
  <c r="AV123" i="4"/>
  <c r="AX123" i="4"/>
  <c r="BG123" i="4"/>
  <c r="BK123" i="4"/>
  <c r="AZ123" i="4"/>
  <c r="AW123" i="4"/>
  <c r="BC123" i="4"/>
  <c r="BN123" i="4"/>
  <c r="BH123" i="4"/>
  <c r="BR123" i="4"/>
  <c r="BL123" i="4"/>
  <c r="BG183" i="4"/>
  <c r="AW183" i="4"/>
  <c r="AZ183" i="4"/>
  <c r="BN183" i="4"/>
  <c r="BH183" i="4"/>
  <c r="BR183" i="4"/>
  <c r="BL183" i="4"/>
  <c r="BO183" i="4"/>
  <c r="AV183" i="4"/>
  <c r="AX183" i="4"/>
  <c r="BK183" i="4"/>
  <c r="BC183" i="4"/>
  <c r="AV83" i="4"/>
  <c r="BO83" i="4"/>
  <c r="BH83" i="4"/>
  <c r="BL83" i="4"/>
  <c r="BG83" i="4"/>
  <c r="BC83" i="4"/>
  <c r="AZ83" i="4"/>
  <c r="AW83" i="4"/>
  <c r="BK83" i="4"/>
  <c r="BR83" i="4"/>
  <c r="AX83" i="4"/>
  <c r="BN83" i="4"/>
  <c r="BO121" i="4"/>
  <c r="BC121" i="4"/>
  <c r="BN121" i="4"/>
  <c r="BL121" i="4"/>
  <c r="BR121" i="4"/>
  <c r="AZ121" i="4"/>
  <c r="AW121" i="4"/>
  <c r="AV121" i="4"/>
  <c r="BH121" i="4"/>
  <c r="BG121" i="4"/>
  <c r="AX121" i="4"/>
  <c r="BK121" i="4"/>
  <c r="AW50" i="4"/>
  <c r="BO50" i="4"/>
  <c r="BG50" i="4"/>
  <c r="BR50" i="4"/>
  <c r="AX50" i="4"/>
  <c r="BC50" i="4"/>
  <c r="BL50" i="4"/>
  <c r="BN50" i="4"/>
  <c r="AV50" i="4"/>
  <c r="BK50" i="4"/>
  <c r="BH50" i="4"/>
  <c r="AZ50" i="4"/>
  <c r="AZ37" i="4"/>
  <c r="AX37" i="4"/>
  <c r="AW37" i="4"/>
  <c r="BH37" i="4"/>
  <c r="BG37" i="4"/>
  <c r="BL37" i="4"/>
  <c r="BC37" i="4"/>
  <c r="AV37" i="4"/>
  <c r="BO37" i="4"/>
  <c r="BN37" i="4"/>
  <c r="BK37" i="4"/>
  <c r="BR37" i="4"/>
  <c r="AZ28" i="4"/>
  <c r="AW28" i="4"/>
  <c r="AX28" i="4"/>
  <c r="BO28" i="4"/>
  <c r="BC28" i="4"/>
  <c r="BG28" i="4"/>
  <c r="AV28" i="4"/>
  <c r="BL28" i="4"/>
  <c r="BH28" i="4"/>
  <c r="BK28" i="4"/>
  <c r="BR28" i="4"/>
  <c r="BN28" i="4"/>
  <c r="AX16" i="4"/>
  <c r="AZ16" i="4"/>
  <c r="AW16" i="4"/>
  <c r="AV16" i="4"/>
  <c r="BG16" i="4"/>
  <c r="BR16" i="4"/>
  <c r="BC16" i="4"/>
  <c r="BO16" i="4"/>
  <c r="BL16" i="4"/>
  <c r="BK16" i="4"/>
  <c r="BH16" i="4"/>
  <c r="BN16" i="4"/>
  <c r="AZ11" i="4"/>
  <c r="AX11" i="4"/>
  <c r="AW11" i="4"/>
  <c r="AV11" i="4"/>
  <c r="BO11" i="4"/>
  <c r="BH11" i="4"/>
  <c r="BK11" i="4"/>
  <c r="BL11" i="4"/>
  <c r="BN11" i="4"/>
  <c r="BC11" i="4"/>
  <c r="BG11" i="4"/>
  <c r="BR11" i="4"/>
  <c r="BC92" i="4"/>
  <c r="BN92" i="4"/>
  <c r="BG92" i="4"/>
  <c r="BK92" i="4"/>
  <c r="AW92" i="4"/>
  <c r="AZ92" i="4"/>
  <c r="BL92" i="4"/>
  <c r="AX92" i="4"/>
  <c r="AV92" i="4"/>
  <c r="BH92" i="4"/>
  <c r="BR92" i="4"/>
  <c r="BO92" i="4"/>
  <c r="BO155" i="4"/>
  <c r="AV155" i="4"/>
  <c r="BL155" i="4"/>
  <c r="BC155" i="4"/>
  <c r="AW155" i="4"/>
  <c r="BK155" i="4"/>
  <c r="BN155" i="4"/>
  <c r="AZ155" i="4"/>
  <c r="BG155" i="4"/>
  <c r="BH155" i="4"/>
  <c r="BR155" i="4"/>
  <c r="AX155" i="4"/>
  <c r="BC65" i="4"/>
  <c r="BN65" i="4"/>
  <c r="BH65" i="4"/>
  <c r="BR65" i="4"/>
  <c r="BL65" i="4"/>
  <c r="BO65" i="4"/>
  <c r="AV65" i="4"/>
  <c r="AX65" i="4"/>
  <c r="BG65" i="4"/>
  <c r="BK65" i="4"/>
  <c r="AZ65" i="4"/>
  <c r="AW65" i="4"/>
  <c r="AZ115" i="4"/>
  <c r="BL115" i="4"/>
  <c r="AV115" i="4"/>
  <c r="BH115" i="4"/>
  <c r="BG115" i="4"/>
  <c r="AX115" i="4"/>
  <c r="BK115" i="4"/>
  <c r="BC115" i="4"/>
  <c r="BR115" i="4"/>
  <c r="BO115" i="4"/>
  <c r="AW115" i="4"/>
  <c r="BN115" i="4"/>
  <c r="AW201" i="4"/>
  <c r="AZ201" i="4"/>
  <c r="BO201" i="4"/>
  <c r="BG201" i="4"/>
  <c r="AX201" i="4"/>
  <c r="AV201" i="4"/>
  <c r="BR201" i="4"/>
  <c r="BC201" i="4"/>
  <c r="BH201" i="4"/>
  <c r="BL201" i="4"/>
  <c r="BN201" i="4"/>
  <c r="BK201" i="4"/>
  <c r="AX144" i="4"/>
  <c r="AV144" i="4"/>
  <c r="BG144" i="4"/>
  <c r="BL144" i="4"/>
  <c r="BR144" i="4"/>
  <c r="BK144" i="4"/>
  <c r="AZ144" i="4"/>
  <c r="AW144" i="4"/>
  <c r="BC144" i="4"/>
  <c r="BH144" i="4"/>
  <c r="BN144" i="4"/>
  <c r="BO144" i="4"/>
  <c r="AW175" i="4"/>
  <c r="AZ175" i="4"/>
  <c r="BN175" i="4"/>
  <c r="BH175" i="4"/>
  <c r="BR175" i="4"/>
  <c r="BL175" i="4"/>
  <c r="BO175" i="4"/>
  <c r="AV175" i="4"/>
  <c r="AX175" i="4"/>
  <c r="BK175" i="4"/>
  <c r="BC175" i="4"/>
  <c r="BG175" i="4"/>
  <c r="AV75" i="4"/>
  <c r="AZ75" i="4"/>
  <c r="BR75" i="4"/>
  <c r="BN75" i="4"/>
  <c r="BC75" i="4"/>
  <c r="BL75" i="4"/>
  <c r="BO75" i="4"/>
  <c r="AW75" i="4"/>
  <c r="BK75" i="4"/>
  <c r="BH75" i="4"/>
  <c r="AX75" i="4"/>
  <c r="BG75" i="4"/>
  <c r="BK152" i="4"/>
  <c r="BG152" i="4"/>
  <c r="AZ152" i="4"/>
  <c r="BR152" i="4"/>
  <c r="BH152" i="4"/>
  <c r="AX152" i="4"/>
  <c r="BL152" i="4"/>
  <c r="AW152" i="4"/>
  <c r="BO152" i="4"/>
  <c r="BN152" i="4"/>
  <c r="BC152" i="4"/>
  <c r="AV152" i="4"/>
  <c r="AZ42" i="4"/>
  <c r="AX42" i="4"/>
  <c r="AW42" i="4"/>
  <c r="AV42" i="4"/>
  <c r="BR42" i="4"/>
  <c r="BL42" i="4"/>
  <c r="BN42" i="4"/>
  <c r="BC42" i="4"/>
  <c r="BH42" i="4"/>
  <c r="BK42" i="4"/>
  <c r="BO42" i="4"/>
  <c r="BG42" i="4"/>
  <c r="BO53" i="4"/>
  <c r="AV53" i="4"/>
  <c r="AX53" i="4"/>
  <c r="BG53" i="4"/>
  <c r="BK53" i="4"/>
  <c r="AZ53" i="4"/>
  <c r="AW53" i="4"/>
  <c r="BC53" i="4"/>
  <c r="BN53" i="4"/>
  <c r="BH53" i="4"/>
  <c r="BR53" i="4"/>
  <c r="BL53" i="4"/>
  <c r="BN103" i="4"/>
  <c r="BH103" i="4"/>
  <c r="AZ103" i="4"/>
  <c r="AW103" i="4"/>
  <c r="BK103" i="4"/>
  <c r="AV103" i="4"/>
  <c r="BR103" i="4"/>
  <c r="AX103" i="4"/>
  <c r="BG103" i="4"/>
  <c r="BO103" i="4"/>
  <c r="BC103" i="4"/>
  <c r="BL103" i="4"/>
  <c r="BN174" i="4"/>
  <c r="BH174" i="4"/>
  <c r="BL174" i="4"/>
  <c r="BO174" i="4"/>
  <c r="BK174" i="4"/>
  <c r="AV174" i="4"/>
  <c r="BR174" i="4"/>
  <c r="AX174" i="4"/>
  <c r="BG174" i="4"/>
  <c r="AZ174" i="4"/>
  <c r="BC174" i="4"/>
  <c r="AW174" i="4"/>
  <c r="BO87" i="4"/>
  <c r="BC87" i="4"/>
  <c r="AX87" i="4"/>
  <c r="BH87" i="4"/>
  <c r="BK87" i="4"/>
  <c r="AZ87" i="4"/>
  <c r="AW87" i="4"/>
  <c r="BR87" i="4"/>
  <c r="AV87" i="4"/>
  <c r="BG87" i="4"/>
  <c r="BN87" i="4"/>
  <c r="BL87" i="4"/>
  <c r="BN135" i="4"/>
  <c r="BH135" i="4"/>
  <c r="BR135" i="4"/>
  <c r="BL135" i="4"/>
  <c r="BG135" i="4"/>
  <c r="AV135" i="4"/>
  <c r="AX135" i="4"/>
  <c r="BC135" i="4"/>
  <c r="BO135" i="4"/>
  <c r="AZ135" i="4"/>
  <c r="AW135" i="4"/>
  <c r="BK135" i="4"/>
  <c r="AV105" i="4"/>
  <c r="BG105" i="4"/>
  <c r="BK105" i="4"/>
  <c r="AX105" i="4"/>
  <c r="BO105" i="4"/>
  <c r="AZ105" i="4"/>
  <c r="BC105" i="4"/>
  <c r="BL105" i="4"/>
  <c r="BN105" i="4"/>
  <c r="AW105" i="4"/>
  <c r="BR105" i="4"/>
  <c r="BH105" i="4"/>
  <c r="AV165" i="4"/>
  <c r="AW165" i="4"/>
  <c r="BH165" i="4"/>
  <c r="BO165" i="4"/>
  <c r="BN165" i="4"/>
  <c r="BC165" i="4"/>
  <c r="BR165" i="4"/>
  <c r="BG165" i="4"/>
  <c r="AX165" i="4"/>
  <c r="BK165" i="4"/>
  <c r="AZ165" i="4"/>
  <c r="BL165" i="4"/>
  <c r="BG68" i="4"/>
  <c r="BL68" i="4"/>
  <c r="BC68" i="4"/>
  <c r="AV68" i="4"/>
  <c r="BK68" i="4"/>
  <c r="BH68" i="4"/>
  <c r="AW68" i="4"/>
  <c r="AZ68" i="4"/>
  <c r="BR68" i="4"/>
  <c r="BO68" i="4"/>
  <c r="AX68" i="4"/>
  <c r="BN68" i="4"/>
  <c r="BG95" i="4"/>
  <c r="BH95" i="4"/>
  <c r="AV95" i="4"/>
  <c r="AW95" i="4"/>
  <c r="BR95" i="4"/>
  <c r="BK95" i="4"/>
  <c r="BL95" i="4"/>
  <c r="BC95" i="4"/>
  <c r="BO95" i="4"/>
  <c r="AX95" i="4"/>
  <c r="AZ95" i="4"/>
  <c r="BN95" i="4"/>
  <c r="BO184" i="4"/>
  <c r="BG184" i="4"/>
  <c r="BN184" i="4"/>
  <c r="AW184" i="4"/>
  <c r="BR184" i="4"/>
  <c r="BH184" i="4"/>
  <c r="AZ184" i="4"/>
  <c r="BL184" i="4"/>
  <c r="BK184" i="4"/>
  <c r="AX184" i="4"/>
  <c r="AV184" i="4"/>
  <c r="BC184" i="4"/>
  <c r="AV4" i="4"/>
  <c r="AV2" i="4"/>
  <c r="EO18" i="4"/>
  <c r="EO51" i="4"/>
  <c r="EO26" i="4"/>
  <c r="AW4" i="4"/>
  <c r="EO46" i="4"/>
  <c r="EO42" i="4"/>
  <c r="EO48" i="4"/>
  <c r="EO28" i="4"/>
  <c r="EO37" i="4"/>
  <c r="EO47" i="4"/>
  <c r="EO22" i="4"/>
  <c r="EO8" i="4"/>
  <c r="EO30" i="4"/>
  <c r="EO40" i="4"/>
  <c r="EO10" i="4"/>
  <c r="EO14" i="4"/>
  <c r="EO27" i="4"/>
  <c r="EO43" i="4"/>
  <c r="EO39" i="4"/>
  <c r="BV13" i="4"/>
  <c r="EO44" i="4"/>
  <c r="EO32" i="4"/>
  <c r="EO41" i="4"/>
  <c r="EO24" i="4"/>
  <c r="EO36" i="4"/>
  <c r="EO23" i="4"/>
  <c r="EO20" i="4"/>
  <c r="EO31" i="4"/>
  <c r="EO29" i="4"/>
  <c r="EO45" i="4"/>
  <c r="EO13" i="4"/>
  <c r="EO33" i="4"/>
  <c r="EO50" i="4"/>
  <c r="EO6" i="4"/>
  <c r="EO4" i="4"/>
  <c r="EO21" i="4"/>
  <c r="EO3" i="4"/>
  <c r="EO52" i="4"/>
  <c r="EO19" i="4"/>
  <c r="EO35" i="4"/>
  <c r="EO12" i="4"/>
  <c r="EO17" i="4"/>
  <c r="AW2" i="4"/>
  <c r="EO34" i="4"/>
  <c r="EO15" i="4"/>
  <c r="AS4" i="4"/>
  <c r="EO2" i="4"/>
  <c r="EN7" i="4"/>
  <c r="BV14" i="4"/>
  <c r="EO7" i="4"/>
  <c r="EN37" i="4"/>
  <c r="W11" i="4"/>
  <c r="EN40" i="4"/>
  <c r="EN30" i="4"/>
  <c r="EN32" i="4"/>
  <c r="EN20" i="4"/>
  <c r="EN14" i="4"/>
  <c r="EN6" i="4"/>
  <c r="EN42" i="4"/>
  <c r="EN31" i="4"/>
  <c r="EN26" i="4"/>
  <c r="EN15" i="4"/>
  <c r="EN50" i="4"/>
  <c r="EN43" i="4"/>
  <c r="EN39" i="4"/>
  <c r="EN2" i="4"/>
  <c r="EN13" i="4"/>
  <c r="EN22" i="4"/>
  <c r="EN4" i="4"/>
  <c r="EN21" i="4"/>
  <c r="EN47" i="4"/>
  <c r="EN34" i="4"/>
  <c r="EN28" i="4"/>
  <c r="EN35" i="4"/>
  <c r="EN52" i="4"/>
  <c r="EN48" i="4"/>
  <c r="EN3" i="4"/>
  <c r="EN12" i="4"/>
  <c r="EN17" i="4"/>
  <c r="EN10" i="4"/>
  <c r="EN19" i="4"/>
  <c r="EN51" i="4"/>
  <c r="EN46" i="4"/>
  <c r="EN33" i="4"/>
  <c r="EN23" i="4"/>
  <c r="EN24" i="4"/>
  <c r="EN18" i="4"/>
  <c r="EN8" i="4"/>
  <c r="EN44" i="4"/>
  <c r="EN29" i="4"/>
  <c r="EN36" i="4"/>
  <c r="EN27" i="4"/>
  <c r="EN45" i="4"/>
  <c r="EN41" i="4"/>
  <c r="EN38" i="4"/>
  <c r="BH3" i="4"/>
  <c r="BC3" i="4"/>
  <c r="BL3" i="4"/>
  <c r="AH9" i="7"/>
  <c r="FU9" i="4"/>
  <c r="FV9" i="4"/>
  <c r="FW9" i="4"/>
  <c r="EZ9" i="4"/>
  <c r="AH11" i="7"/>
  <c r="FU11" i="4"/>
  <c r="FV11" i="4"/>
  <c r="FW11" i="4"/>
  <c r="EZ11" i="4"/>
  <c r="AG11" i="7"/>
  <c r="EY11" i="4"/>
  <c r="FA11" i="4"/>
  <c r="EY9" i="4"/>
  <c r="FA9" i="4"/>
  <c r="AG9" i="7"/>
  <c r="FU5" i="4"/>
  <c r="FV5" i="4"/>
  <c r="FW5" i="4"/>
  <c r="EZ5" i="4"/>
  <c r="AH5" i="7"/>
  <c r="FA5" i="4"/>
  <c r="EY5" i="4"/>
  <c r="AG5" i="7"/>
  <c r="B14" i="3"/>
  <c r="W10" i="4"/>
  <c r="AZ6" i="4"/>
  <c r="AZ3" i="4"/>
  <c r="AY4" i="4"/>
  <c r="FU48" i="4"/>
  <c r="FV48" i="4"/>
  <c r="FW48" i="4"/>
  <c r="AH48" i="7"/>
  <c r="EZ48" i="4"/>
  <c r="FA16" i="4"/>
  <c r="EY13" i="4"/>
  <c r="FA13" i="4"/>
  <c r="AG13" i="7"/>
  <c r="EZ13" i="4"/>
  <c r="FU13" i="4"/>
  <c r="FV13" i="4"/>
  <c r="FW13" i="4"/>
  <c r="AH13" i="7"/>
  <c r="AH36" i="7"/>
  <c r="FU36" i="4"/>
  <c r="FV36" i="4"/>
  <c r="FW36" i="4"/>
  <c r="EZ36" i="4"/>
  <c r="EY39" i="4"/>
  <c r="AG39" i="7"/>
  <c r="FA39" i="4"/>
  <c r="EY22" i="4"/>
  <c r="AG22" i="7"/>
  <c r="FA22" i="4"/>
  <c r="EY31" i="4"/>
  <c r="AG31" i="7"/>
  <c r="FA31" i="4"/>
  <c r="AG46" i="7"/>
  <c r="EY46" i="4"/>
  <c r="FA46" i="4"/>
  <c r="AH18" i="7"/>
  <c r="EZ18" i="4"/>
  <c r="FU18" i="4"/>
  <c r="FV18" i="4"/>
  <c r="FW18" i="4"/>
  <c r="EY50" i="4"/>
  <c r="AG50" i="7"/>
  <c r="FA50" i="4"/>
  <c r="AH6" i="7"/>
  <c r="FU6" i="4"/>
  <c r="FV6" i="4"/>
  <c r="FW6" i="4"/>
  <c r="EZ6" i="4"/>
  <c r="EY26" i="4"/>
  <c r="AG26" i="7"/>
  <c r="FA26" i="4"/>
  <c r="EY44" i="4"/>
  <c r="AG44" i="7"/>
  <c r="FA44" i="4"/>
  <c r="AH14" i="7"/>
  <c r="FU14" i="4"/>
  <c r="FV14" i="4"/>
  <c r="FW14" i="4"/>
  <c r="EZ14" i="4"/>
  <c r="EY33" i="4"/>
  <c r="AG33" i="7"/>
  <c r="FA33" i="4"/>
  <c r="EY37" i="4"/>
  <c r="AG37" i="7"/>
  <c r="FA37" i="4"/>
  <c r="AH22" i="7"/>
  <c r="FU22" i="4"/>
  <c r="FV22" i="4"/>
  <c r="FW22" i="4"/>
  <c r="EZ22" i="4"/>
  <c r="FU45" i="4"/>
  <c r="FV45" i="4"/>
  <c r="FW45" i="4"/>
  <c r="EZ45" i="4"/>
  <c r="AH45" i="7"/>
  <c r="AG12" i="7"/>
  <c r="EY12" i="4"/>
  <c r="FA12" i="4"/>
  <c r="AG18" i="7"/>
  <c r="EY18" i="4"/>
  <c r="FA18" i="4"/>
  <c r="EZ47" i="4"/>
  <c r="FU47" i="4"/>
  <c r="FV47" i="4"/>
  <c r="FW47" i="4"/>
  <c r="AH47" i="7"/>
  <c r="AH43" i="7"/>
  <c r="FU43" i="4"/>
  <c r="FV43" i="4"/>
  <c r="FW43" i="4"/>
  <c r="EZ43" i="4"/>
  <c r="AH34" i="7"/>
  <c r="EZ34" i="4"/>
  <c r="FU34" i="4"/>
  <c r="FV34" i="4"/>
  <c r="FW34" i="4"/>
  <c r="EZ50" i="4"/>
  <c r="FU50" i="4"/>
  <c r="FV50" i="4"/>
  <c r="FW50" i="4"/>
  <c r="AH50" i="7"/>
  <c r="EZ31" i="4"/>
  <c r="FU31" i="4"/>
  <c r="FV31" i="4"/>
  <c r="FW31" i="4"/>
  <c r="AH31" i="7"/>
  <c r="AH15" i="7"/>
  <c r="EZ15" i="4"/>
  <c r="FU15" i="4"/>
  <c r="FV15" i="4"/>
  <c r="FW15" i="4"/>
  <c r="EY32" i="4"/>
  <c r="AG32" i="7"/>
  <c r="FA32" i="4"/>
  <c r="AG15" i="7"/>
  <c r="EY15" i="4"/>
  <c r="FA15" i="4"/>
  <c r="AH3" i="7"/>
  <c r="EZ3" i="4"/>
  <c r="FU3" i="4"/>
  <c r="FV3" i="4"/>
  <c r="FW3" i="4"/>
  <c r="AG7" i="7"/>
  <c r="EY7" i="4"/>
  <c r="FA7" i="4"/>
  <c r="FU32" i="4"/>
  <c r="FV32" i="4"/>
  <c r="FW32" i="4"/>
  <c r="EZ32" i="4"/>
  <c r="AH32" i="7"/>
  <c r="FU26" i="4"/>
  <c r="FV26" i="4"/>
  <c r="FW26" i="4"/>
  <c r="AH26" i="7"/>
  <c r="EZ26" i="4"/>
  <c r="EY41" i="4"/>
  <c r="AG41" i="7"/>
  <c r="FA41" i="4"/>
  <c r="EY28" i="4"/>
  <c r="AG28" i="7"/>
  <c r="FA28" i="4"/>
  <c r="AH8" i="7"/>
  <c r="EZ8" i="4"/>
  <c r="FU8" i="4"/>
  <c r="FV8" i="4"/>
  <c r="FW8" i="4"/>
  <c r="AH28" i="7"/>
  <c r="EZ28" i="4"/>
  <c r="FU28" i="4"/>
  <c r="FV28" i="4"/>
  <c r="FW28" i="4"/>
  <c r="EY29" i="4"/>
  <c r="AG29" i="7"/>
  <c r="FA29" i="4"/>
  <c r="EZ29" i="4"/>
  <c r="FU29" i="4"/>
  <c r="FV29" i="4"/>
  <c r="FW29" i="4"/>
  <c r="AH29" i="7"/>
  <c r="EY40" i="4"/>
  <c r="AG40" i="7"/>
  <c r="FA40" i="4"/>
  <c r="AG8" i="7"/>
  <c r="EY8" i="4"/>
  <c r="FA8" i="4"/>
  <c r="AG23" i="7"/>
  <c r="EY23" i="4"/>
  <c r="FA23" i="4"/>
  <c r="AH10" i="7"/>
  <c r="EZ10" i="4"/>
  <c r="FU10" i="4"/>
  <c r="FV10" i="4"/>
  <c r="FW10" i="4"/>
  <c r="AH19" i="7"/>
  <c r="EZ19" i="4"/>
  <c r="FU19" i="4"/>
  <c r="FV19" i="4"/>
  <c r="FW19" i="4"/>
  <c r="AH4" i="7"/>
  <c r="FU4" i="4"/>
  <c r="FV4" i="4"/>
  <c r="FW4" i="4"/>
  <c r="EZ4" i="4"/>
  <c r="AG4" i="7"/>
  <c r="EY4" i="4"/>
  <c r="FA4" i="4"/>
  <c r="AG52" i="7"/>
  <c r="EY52" i="4"/>
  <c r="FA52" i="4"/>
  <c r="FA48" i="4"/>
  <c r="EY48" i="4"/>
  <c r="AG48" i="7"/>
  <c r="EY36" i="4"/>
  <c r="AG36" i="7"/>
  <c r="FA36" i="4"/>
  <c r="EY51" i="4"/>
  <c r="AG51" i="7"/>
  <c r="FA51" i="4"/>
  <c r="FU27" i="4"/>
  <c r="FV27" i="4"/>
  <c r="FW27" i="4"/>
  <c r="AH27" i="7"/>
  <c r="EZ27" i="4"/>
  <c r="EZ51" i="4"/>
  <c r="FU51" i="4"/>
  <c r="FV51" i="4"/>
  <c r="FW51" i="4"/>
  <c r="AH51" i="7"/>
  <c r="AH46" i="7"/>
  <c r="FU46" i="4"/>
  <c r="FV46" i="4"/>
  <c r="FW46" i="4"/>
  <c r="EZ46" i="4"/>
  <c r="EZ35" i="4"/>
  <c r="AH35" i="7"/>
  <c r="FU35" i="4"/>
  <c r="FV35" i="4"/>
  <c r="FW35" i="4"/>
  <c r="AG42" i="7"/>
  <c r="EY42" i="4"/>
  <c r="FA42" i="4"/>
  <c r="EY34" i="4"/>
  <c r="AG34" i="7"/>
  <c r="FA34" i="4"/>
  <c r="EZ38" i="4"/>
  <c r="AH38" i="7"/>
  <c r="FU38" i="4"/>
  <c r="FV38" i="4"/>
  <c r="FW38" i="4"/>
  <c r="AG3" i="7"/>
  <c r="EY3" i="4"/>
  <c r="FA3" i="4"/>
  <c r="AH24" i="7"/>
  <c r="EZ24" i="4"/>
  <c r="FU24" i="4"/>
  <c r="FV24" i="4"/>
  <c r="FW24" i="4"/>
  <c r="AH40" i="7"/>
  <c r="FU40" i="4"/>
  <c r="FV40" i="4"/>
  <c r="FW40" i="4"/>
  <c r="EZ40" i="4"/>
  <c r="AH33" i="7"/>
  <c r="EZ33" i="4"/>
  <c r="FU33" i="4"/>
  <c r="FV33" i="4"/>
  <c r="FW33" i="4"/>
  <c r="AH21" i="7"/>
  <c r="EZ21" i="4"/>
  <c r="FU21" i="4"/>
  <c r="FV21" i="4"/>
  <c r="FW21" i="4"/>
  <c r="FU42" i="4"/>
  <c r="FV42" i="4"/>
  <c r="FW42" i="4"/>
  <c r="EZ42" i="4"/>
  <c r="AH42" i="7"/>
  <c r="EZ20" i="4"/>
  <c r="AH20" i="7"/>
  <c r="FU20" i="4"/>
  <c r="FV20" i="4"/>
  <c r="FW20" i="4"/>
  <c r="AG20" i="7"/>
  <c r="EY20" i="4"/>
  <c r="FA20" i="4"/>
  <c r="AG10" i="7"/>
  <c r="EY10" i="4"/>
  <c r="FA10" i="4"/>
  <c r="AG43" i="7"/>
  <c r="EY43" i="4"/>
  <c r="FA43" i="4"/>
  <c r="EY27" i="4"/>
  <c r="AG27" i="7"/>
  <c r="FA27" i="4"/>
  <c r="FU39" i="4"/>
  <c r="FV39" i="4"/>
  <c r="FW39" i="4"/>
  <c r="EZ39" i="4"/>
  <c r="AH39" i="7"/>
  <c r="EY35" i="4"/>
  <c r="AG35" i="7"/>
  <c r="FA35" i="4"/>
  <c r="EY38" i="4"/>
  <c r="AG38" i="7"/>
  <c r="FA38" i="4"/>
  <c r="AH23" i="7"/>
  <c r="EZ23" i="4"/>
  <c r="FU23" i="4"/>
  <c r="FV23" i="4"/>
  <c r="FW23" i="4"/>
  <c r="EY17" i="4"/>
  <c r="AG17" i="7"/>
  <c r="FA17" i="4"/>
  <c r="AG6" i="7"/>
  <c r="EY6" i="4"/>
  <c r="FA6" i="4"/>
  <c r="AG47" i="7"/>
  <c r="EY47" i="4"/>
  <c r="FA47" i="4"/>
  <c r="AH17" i="7"/>
  <c r="FU17" i="4"/>
  <c r="FV17" i="4"/>
  <c r="FW17" i="4"/>
  <c r="EZ17" i="4"/>
  <c r="AH7" i="7"/>
  <c r="EZ7" i="4"/>
  <c r="FU7" i="4"/>
  <c r="FV7" i="4"/>
  <c r="FW7" i="4"/>
  <c r="EZ41" i="4"/>
  <c r="FU41" i="4"/>
  <c r="FV41" i="4"/>
  <c r="FW41" i="4"/>
  <c r="AH41" i="7"/>
  <c r="AH44" i="7"/>
  <c r="FU44" i="4"/>
  <c r="FV44" i="4"/>
  <c r="FW44" i="4"/>
  <c r="EZ44" i="4"/>
  <c r="AG14" i="7"/>
  <c r="EY14" i="4"/>
  <c r="FA14" i="4"/>
  <c r="EY30" i="4"/>
  <c r="AG30" i="7"/>
  <c r="FA30" i="4"/>
  <c r="EZ37" i="4"/>
  <c r="AH37" i="7"/>
  <c r="FU37" i="4"/>
  <c r="FV37" i="4"/>
  <c r="FW37" i="4"/>
  <c r="AH30" i="7"/>
  <c r="FU30" i="4"/>
  <c r="FV30" i="4"/>
  <c r="FW30" i="4"/>
  <c r="EZ30" i="4"/>
  <c r="AG45" i="7"/>
  <c r="EY45" i="4"/>
  <c r="FA45" i="4"/>
  <c r="AG21" i="7"/>
  <c r="EY21" i="4"/>
  <c r="FA21" i="4"/>
  <c r="AG24" i="7"/>
  <c r="EY24" i="4"/>
  <c r="FA24" i="4"/>
  <c r="FU2" i="4"/>
  <c r="FV2" i="4"/>
  <c r="FW2" i="4"/>
  <c r="AH2" i="7"/>
  <c r="EZ2" i="4"/>
  <c r="BC3" i="7"/>
  <c r="BC4" i="7"/>
  <c r="BC5" i="7"/>
  <c r="AG2" i="7"/>
  <c r="EY2" i="4"/>
  <c r="FE10" i="4"/>
  <c r="FE7" i="4"/>
  <c r="FE4" i="4"/>
  <c r="FA2" i="4"/>
  <c r="AH12" i="7"/>
  <c r="EZ12" i="4"/>
  <c r="FU12" i="4"/>
  <c r="FV12" i="4"/>
  <c r="FW12" i="4"/>
  <c r="AG19" i="7"/>
  <c r="EY19" i="4"/>
  <c r="FA19" i="4"/>
  <c r="EZ52" i="4"/>
  <c r="FU52" i="4"/>
  <c r="FV52" i="4"/>
  <c r="FW52" i="4"/>
  <c r="AH52" i="7"/>
  <c r="EQ49" i="4"/>
  <c r="K73" i="5"/>
  <c r="D12" i="4"/>
  <c r="EQ11" i="4"/>
  <c r="EQ9" i="4"/>
  <c r="EQ25" i="4"/>
  <c r="EP11" i="4"/>
  <c r="EP16" i="4"/>
  <c r="EP25" i="4"/>
  <c r="EQ16" i="4"/>
  <c r="EQ5" i="4"/>
  <c r="EP9" i="4"/>
  <c r="EP5" i="4"/>
  <c r="EP49" i="4"/>
  <c r="K162" i="5"/>
  <c r="K149" i="5"/>
  <c r="K89" i="5"/>
  <c r="K57" i="5"/>
  <c r="K75" i="5"/>
  <c r="K132" i="5"/>
  <c r="K108" i="5"/>
  <c r="K60" i="5"/>
  <c r="K72" i="5"/>
  <c r="K156" i="5"/>
  <c r="K188" i="5"/>
  <c r="K140" i="5"/>
  <c r="K178" i="5"/>
  <c r="K150" i="5"/>
  <c r="K200" i="5"/>
  <c r="K194" i="5"/>
  <c r="K138" i="5"/>
  <c r="K141" i="5"/>
  <c r="K62" i="5"/>
  <c r="K164" i="5"/>
  <c r="K94" i="5"/>
  <c r="K81" i="5"/>
  <c r="K201" i="5"/>
  <c r="K90" i="5"/>
  <c r="K167" i="5"/>
  <c r="K180" i="5"/>
  <c r="K91" i="5"/>
  <c r="K69" i="5"/>
  <c r="K136" i="5"/>
  <c r="K127" i="5"/>
  <c r="K174" i="5"/>
  <c r="K197" i="5"/>
  <c r="K59" i="5"/>
  <c r="K123" i="5"/>
  <c r="K117" i="5"/>
  <c r="K183" i="5"/>
  <c r="K100" i="5"/>
  <c r="K52" i="5"/>
  <c r="K181" i="5"/>
  <c r="K63" i="5"/>
  <c r="K169" i="5"/>
  <c r="K111" i="5"/>
  <c r="K152" i="5"/>
  <c r="K158" i="5"/>
  <c r="K190" i="5"/>
  <c r="K53" i="5"/>
  <c r="K145" i="5"/>
  <c r="K161" i="5"/>
  <c r="K195" i="5"/>
  <c r="K159" i="5"/>
  <c r="K151" i="5"/>
  <c r="K176" i="5"/>
  <c r="BV20" i="4"/>
  <c r="K130" i="5"/>
  <c r="K58" i="5"/>
  <c r="K128" i="5"/>
  <c r="K85" i="5"/>
  <c r="K104" i="5"/>
  <c r="K147" i="5"/>
  <c r="K48" i="5"/>
  <c r="K120" i="5"/>
  <c r="K110" i="5"/>
  <c r="K102" i="5"/>
  <c r="K184" i="5"/>
  <c r="K133" i="5"/>
  <c r="K92" i="5"/>
  <c r="K106" i="5"/>
  <c r="K74" i="5"/>
  <c r="K163" i="5"/>
  <c r="K121" i="5"/>
  <c r="K88" i="5"/>
  <c r="K168" i="5"/>
  <c r="K114" i="5"/>
  <c r="K137" i="5"/>
  <c r="K98" i="5"/>
  <c r="K192" i="5"/>
  <c r="K173" i="5"/>
  <c r="K54" i="5"/>
  <c r="K142" i="5"/>
  <c r="K86" i="5"/>
  <c r="K51" i="5"/>
  <c r="K82" i="5"/>
  <c r="K177" i="5"/>
  <c r="K113" i="5"/>
  <c r="K76" i="5"/>
  <c r="K139" i="5"/>
  <c r="K103" i="5"/>
  <c r="K64" i="5"/>
  <c r="K193" i="5"/>
  <c r="K186" i="5"/>
  <c r="K170" i="5"/>
  <c r="K129" i="5"/>
  <c r="K101" i="5"/>
  <c r="K148" i="5"/>
  <c r="K126" i="5"/>
  <c r="K95" i="5"/>
  <c r="K83" i="5"/>
  <c r="K67" i="5"/>
  <c r="K171" i="5"/>
  <c r="K131" i="5"/>
  <c r="K179" i="5"/>
  <c r="K79" i="5"/>
  <c r="K198" i="5"/>
  <c r="K154" i="5"/>
  <c r="K196" i="5"/>
  <c r="K97" i="5"/>
  <c r="K99" i="5"/>
  <c r="K189" i="5"/>
  <c r="K160" i="5"/>
  <c r="K55" i="5"/>
  <c r="K118" i="5"/>
  <c r="K87" i="5"/>
  <c r="K78" i="5"/>
  <c r="K165" i="5"/>
  <c r="K93" i="5"/>
  <c r="K135" i="5"/>
  <c r="K80" i="5"/>
  <c r="K71" i="5"/>
  <c r="K49" i="5"/>
  <c r="K116" i="5"/>
  <c r="K172" i="5"/>
  <c r="K112" i="5"/>
  <c r="K155" i="5"/>
  <c r="K134" i="5"/>
  <c r="K70" i="5"/>
  <c r="H87" i="5"/>
  <c r="K124" i="5"/>
  <c r="K182" i="5"/>
  <c r="K166" i="5"/>
  <c r="K109" i="5"/>
  <c r="K68" i="5"/>
  <c r="K144" i="5"/>
  <c r="K105" i="5"/>
  <c r="K66" i="5"/>
  <c r="K61" i="5"/>
  <c r="EP7" i="4"/>
  <c r="K77" i="5"/>
  <c r="K157" i="5"/>
  <c r="K187" i="5"/>
  <c r="K119" i="5"/>
  <c r="K125" i="5"/>
  <c r="K191" i="5"/>
  <c r="K65" i="5"/>
  <c r="K56" i="5"/>
  <c r="K185" i="5"/>
  <c r="K153" i="5"/>
  <c r="K84" i="5"/>
  <c r="K115" i="5"/>
  <c r="K122" i="5"/>
  <c r="K199" i="5"/>
  <c r="K143" i="5"/>
  <c r="K175" i="5"/>
  <c r="K146" i="5"/>
  <c r="K107" i="5"/>
  <c r="K96" i="5"/>
  <c r="K50" i="5"/>
  <c r="EQ7" i="4"/>
  <c r="EP17" i="4"/>
  <c r="M192" i="5"/>
  <c r="EQ15" i="4"/>
  <c r="EQ12" i="4"/>
  <c r="EQ2" i="4"/>
  <c r="EQ4" i="4"/>
  <c r="EP23" i="4"/>
  <c r="EQ13" i="4"/>
  <c r="EP21" i="4"/>
  <c r="EQ19" i="4"/>
  <c r="EP14" i="4"/>
  <c r="EQ14" i="4"/>
  <c r="EQ3" i="4"/>
  <c r="EP19" i="4"/>
  <c r="EQ20" i="4"/>
  <c r="EQ6" i="4"/>
  <c r="EQ8" i="4"/>
  <c r="EQ10" i="4"/>
  <c r="EQ22" i="4"/>
  <c r="EP18" i="4"/>
  <c r="EP20" i="4"/>
  <c r="EP13" i="4"/>
  <c r="EP6" i="4"/>
  <c r="EP10" i="4"/>
  <c r="EP3" i="4"/>
  <c r="EP8" i="4"/>
  <c r="EQ23" i="4"/>
  <c r="EP12" i="4"/>
  <c r="EP2" i="4"/>
  <c r="EP30" i="4"/>
  <c r="EQ29" i="4"/>
  <c r="EP29" i="4"/>
  <c r="EP28" i="4"/>
  <c r="EQ28" i="4"/>
  <c r="EP34" i="4"/>
  <c r="EQ34" i="4"/>
  <c r="EQ43" i="4"/>
  <c r="EP43" i="4"/>
  <c r="EP42" i="4"/>
  <c r="EQ42" i="4"/>
  <c r="EP40" i="4"/>
  <c r="EP38" i="4"/>
  <c r="EQ38" i="4"/>
  <c r="EQ27" i="4"/>
  <c r="EP27" i="4"/>
  <c r="EQ33" i="4"/>
  <c r="EP33" i="4"/>
  <c r="EQ48" i="4"/>
  <c r="EP48" i="4"/>
  <c r="EP37" i="4"/>
  <c r="EP26" i="4"/>
  <c r="EQ26" i="4"/>
  <c r="EQ40" i="4"/>
  <c r="EQ21" i="4"/>
  <c r="EQ17" i="4"/>
  <c r="EP15" i="4"/>
  <c r="EQ24" i="4"/>
  <c r="EP24" i="4"/>
  <c r="EP22" i="4"/>
  <c r="EP4" i="4"/>
  <c r="EQ18" i="4"/>
  <c r="EP41" i="4"/>
  <c r="EQ41" i="4"/>
  <c r="EP36" i="4"/>
  <c r="EQ36" i="4"/>
  <c r="EQ44" i="4"/>
  <c r="EP44" i="4"/>
  <c r="EP46" i="4"/>
  <c r="EQ46" i="4"/>
  <c r="EP52" i="4"/>
  <c r="EQ52" i="4"/>
  <c r="EQ37" i="4"/>
  <c r="EP32" i="4"/>
  <c r="EQ30" i="4"/>
  <c r="EQ45" i="4"/>
  <c r="EP45" i="4"/>
  <c r="EQ51" i="4"/>
  <c r="EP51" i="4"/>
  <c r="EQ35" i="4"/>
  <c r="EP35" i="4"/>
  <c r="EQ47" i="4"/>
  <c r="EP47" i="4"/>
  <c r="EP39" i="4"/>
  <c r="EQ39" i="4"/>
  <c r="EP50" i="4"/>
  <c r="EQ50" i="4"/>
  <c r="EQ31" i="4"/>
  <c r="EP31" i="4"/>
  <c r="EQ32" i="4"/>
  <c r="BG3" i="4"/>
  <c r="BK3" i="4"/>
  <c r="BN3" i="4"/>
  <c r="B16" i="3"/>
  <c r="W8" i="4"/>
  <c r="B13" i="3"/>
  <c r="W9" i="4"/>
  <c r="W7" i="4"/>
  <c r="N42" i="5"/>
  <c r="AZ2" i="4"/>
  <c r="Q31" i="5"/>
  <c r="AH21" i="4"/>
  <c r="O47" i="5"/>
  <c r="N47" i="5"/>
  <c r="M47" i="5"/>
  <c r="L47" i="5"/>
  <c r="AZ4" i="4"/>
  <c r="AH20" i="4"/>
  <c r="AH24" i="4"/>
  <c r="AH22" i="4"/>
  <c r="AH19" i="4"/>
  <c r="BR3" i="4"/>
  <c r="BC8" i="7"/>
  <c r="R31" i="5"/>
  <c r="L2" i="5"/>
  <c r="L194" i="5"/>
  <c r="N7" i="5"/>
  <c r="N51" i="5"/>
  <c r="R46" i="5"/>
  <c r="N36" i="5"/>
  <c r="M11" i="5"/>
  <c r="M38" i="5"/>
  <c r="M43" i="5"/>
  <c r="R27" i="5"/>
  <c r="R43" i="5"/>
  <c r="R186" i="5"/>
  <c r="M5" i="5"/>
  <c r="P32" i="5"/>
  <c r="M42" i="5"/>
  <c r="Q30" i="5"/>
  <c r="P56" i="5"/>
  <c r="P35" i="5"/>
  <c r="L85" i="5"/>
  <c r="O192" i="5"/>
  <c r="M51" i="5"/>
  <c r="R24" i="5"/>
  <c r="P28" i="5"/>
  <c r="M39" i="5"/>
  <c r="Q14" i="5"/>
  <c r="N39" i="5"/>
  <c r="H62" i="5"/>
  <c r="R41" i="5"/>
  <c r="H142" i="5"/>
  <c r="Q46" i="5"/>
  <c r="R20" i="5"/>
  <c r="L16" i="5"/>
  <c r="L15" i="5"/>
  <c r="L22" i="5"/>
  <c r="L26" i="5"/>
  <c r="M17" i="5"/>
  <c r="L43" i="5"/>
  <c r="Q26" i="5"/>
  <c r="L40" i="5"/>
  <c r="M35" i="5"/>
  <c r="Q11" i="5"/>
  <c r="Q42" i="5"/>
  <c r="O25" i="5"/>
  <c r="Q23" i="5"/>
  <c r="L9" i="5"/>
  <c r="O39" i="5"/>
  <c r="P10" i="5"/>
  <c r="O18" i="5"/>
  <c r="P17" i="5"/>
  <c r="O11" i="5"/>
  <c r="O43" i="5"/>
  <c r="L50" i="5"/>
  <c r="R84" i="5"/>
  <c r="L143" i="5"/>
  <c r="L162" i="5"/>
  <c r="P23" i="5"/>
  <c r="L67" i="5"/>
  <c r="L21" i="5"/>
  <c r="N197" i="5"/>
  <c r="P195" i="5"/>
  <c r="O185" i="5"/>
  <c r="P47" i="5"/>
  <c r="R30" i="5"/>
  <c r="M29" i="5"/>
  <c r="G167" i="5"/>
  <c r="H183" i="5"/>
  <c r="N165" i="5"/>
  <c r="G100" i="5"/>
  <c r="G58" i="5"/>
  <c r="N185" i="5"/>
  <c r="O181" i="5"/>
  <c r="O154" i="5"/>
  <c r="M155" i="5"/>
  <c r="N173" i="5"/>
  <c r="P155" i="5"/>
  <c r="P80" i="5"/>
  <c r="Q200" i="5"/>
  <c r="M173" i="5"/>
  <c r="L183" i="5"/>
  <c r="N193" i="5"/>
  <c r="N188" i="5"/>
  <c r="N50" i="5"/>
  <c r="R153" i="5"/>
  <c r="L198" i="5"/>
  <c r="R73" i="5"/>
  <c r="M200" i="5"/>
  <c r="G179" i="5"/>
  <c r="P132" i="5"/>
  <c r="O201" i="5"/>
  <c r="N148" i="5"/>
  <c r="M199" i="5"/>
  <c r="N135" i="5"/>
  <c r="P180" i="5"/>
  <c r="P44" i="5"/>
  <c r="N119" i="5"/>
  <c r="R174" i="5"/>
  <c r="H138" i="5"/>
  <c r="H193" i="5"/>
  <c r="R199" i="5"/>
  <c r="R178" i="5"/>
  <c r="Q96" i="5"/>
  <c r="Q115" i="5"/>
  <c r="M196" i="5"/>
  <c r="H161" i="5"/>
  <c r="Q92" i="5"/>
  <c r="R6" i="5"/>
  <c r="L37" i="5"/>
  <c r="M4" i="5"/>
  <c r="M30" i="5"/>
  <c r="R42" i="5"/>
  <c r="M32" i="5"/>
  <c r="P51" i="5"/>
  <c r="N194" i="5"/>
  <c r="P167" i="5"/>
  <c r="P89" i="5"/>
  <c r="N37" i="5"/>
  <c r="P29" i="5"/>
  <c r="O17" i="5"/>
  <c r="M34" i="5"/>
  <c r="M14" i="5"/>
  <c r="L45" i="5"/>
  <c r="R49" i="5"/>
  <c r="Q169" i="5"/>
  <c r="R182" i="5"/>
  <c r="Q128" i="5"/>
  <c r="H111" i="5"/>
  <c r="R108" i="5"/>
  <c r="P182" i="5"/>
  <c r="Q145" i="5"/>
  <c r="G123" i="5"/>
  <c r="G95" i="5"/>
  <c r="O191" i="5"/>
  <c r="N169" i="5"/>
  <c r="M46" i="5"/>
  <c r="O22" i="5"/>
  <c r="R124" i="5"/>
  <c r="N137" i="5"/>
  <c r="H177" i="5"/>
  <c r="Q120" i="5"/>
  <c r="R158" i="5"/>
  <c r="G163" i="5"/>
  <c r="M68" i="5"/>
  <c r="H188" i="5"/>
  <c r="L127" i="5"/>
  <c r="M195" i="5"/>
  <c r="H200" i="5"/>
  <c r="R161" i="5"/>
  <c r="O42" i="5"/>
  <c r="N177" i="5"/>
  <c r="M103" i="5"/>
  <c r="O197" i="5"/>
  <c r="P171" i="5"/>
  <c r="G109" i="5"/>
  <c r="M94" i="5"/>
  <c r="H152" i="5"/>
  <c r="L150" i="5"/>
  <c r="M174" i="5"/>
  <c r="M140" i="5"/>
  <c r="M120" i="5"/>
  <c r="P198" i="5"/>
  <c r="Q159" i="5"/>
  <c r="M182" i="5"/>
  <c r="P108" i="5"/>
  <c r="Q179" i="5"/>
  <c r="P100" i="5"/>
  <c r="L111" i="5"/>
  <c r="P21" i="5"/>
  <c r="M181" i="5"/>
  <c r="R154" i="5"/>
  <c r="P144" i="5"/>
  <c r="N103" i="5"/>
  <c r="N181" i="5"/>
  <c r="G183" i="5"/>
  <c r="P18" i="5"/>
  <c r="N17" i="5"/>
  <c r="M148" i="5"/>
  <c r="O134" i="5"/>
  <c r="Q193" i="5"/>
  <c r="L174" i="5"/>
  <c r="Q64" i="5"/>
  <c r="P194" i="5"/>
  <c r="R177" i="5"/>
  <c r="R29" i="5"/>
  <c r="G121" i="5"/>
  <c r="M114" i="5"/>
  <c r="L113" i="5"/>
  <c r="Q189" i="5"/>
  <c r="P140" i="5"/>
  <c r="P183" i="5"/>
  <c r="G198" i="5"/>
  <c r="O40" i="5"/>
  <c r="G171" i="5"/>
  <c r="Q153" i="5"/>
  <c r="O62" i="5"/>
  <c r="G187" i="5"/>
  <c r="L100" i="5"/>
  <c r="Q49" i="5"/>
  <c r="P30" i="5"/>
  <c r="O9" i="5"/>
  <c r="L36" i="5"/>
  <c r="L185" i="5"/>
  <c r="M139" i="5"/>
  <c r="H80" i="5"/>
  <c r="M164" i="5"/>
  <c r="N16" i="5"/>
  <c r="N40" i="5"/>
  <c r="O51" i="5"/>
  <c r="G51" i="5"/>
  <c r="O38" i="5"/>
  <c r="G175" i="5"/>
  <c r="O128" i="5"/>
  <c r="Q166" i="5"/>
  <c r="L166" i="5"/>
  <c r="H116" i="5"/>
  <c r="L180" i="5"/>
  <c r="O173" i="5"/>
  <c r="R126" i="5"/>
  <c r="P37" i="5"/>
  <c r="R4" i="5"/>
  <c r="Q10" i="5"/>
  <c r="N18" i="5"/>
  <c r="R38" i="5"/>
  <c r="N21" i="5"/>
  <c r="Q39" i="5"/>
  <c r="R40" i="5"/>
  <c r="N24" i="5"/>
  <c r="L23" i="5"/>
  <c r="L34" i="5"/>
  <c r="M23" i="5"/>
  <c r="N54" i="5"/>
  <c r="L19" i="5"/>
  <c r="M15" i="5"/>
  <c r="P6" i="5"/>
  <c r="L4" i="5"/>
  <c r="P34" i="5"/>
  <c r="N19" i="5"/>
  <c r="P14" i="5"/>
  <c r="N6" i="5"/>
  <c r="M24" i="5"/>
  <c r="L49" i="5"/>
  <c r="N9" i="5"/>
  <c r="Q17" i="5"/>
  <c r="P25" i="5"/>
  <c r="M28" i="5"/>
  <c r="N14" i="5"/>
  <c r="L6" i="5"/>
  <c r="Q25" i="5"/>
  <c r="L33" i="5"/>
  <c r="L42" i="5"/>
  <c r="L46" i="5"/>
  <c r="H51" i="5"/>
  <c r="N149" i="5"/>
  <c r="R138" i="5"/>
  <c r="Q144" i="5"/>
  <c r="H201" i="5"/>
  <c r="L151" i="5"/>
  <c r="R92" i="5"/>
  <c r="M187" i="5"/>
  <c r="R198" i="5"/>
  <c r="N172" i="5"/>
  <c r="N143" i="5"/>
  <c r="N75" i="5"/>
  <c r="O73" i="5"/>
  <c r="Q191" i="5"/>
  <c r="P136" i="5"/>
  <c r="N189" i="5"/>
  <c r="M118" i="5"/>
  <c r="Q165" i="5"/>
  <c r="H191" i="5"/>
  <c r="N28" i="5"/>
  <c r="H165" i="5"/>
  <c r="M184" i="5"/>
  <c r="P179" i="5"/>
  <c r="O105" i="5"/>
  <c r="Q163" i="5"/>
  <c r="M128" i="5"/>
  <c r="P199" i="5"/>
  <c r="R39" i="5"/>
  <c r="N10" i="5"/>
  <c r="O26" i="5"/>
  <c r="Q18" i="5"/>
  <c r="N2" i="5"/>
  <c r="O177" i="5"/>
  <c r="G134" i="5"/>
  <c r="N5" i="5"/>
  <c r="Q13" i="5"/>
  <c r="M12" i="5"/>
  <c r="N33" i="5"/>
  <c r="N161" i="5"/>
  <c r="G159" i="5"/>
  <c r="G156" i="5"/>
  <c r="Q136" i="5"/>
  <c r="O74" i="5"/>
  <c r="O190" i="5"/>
  <c r="P175" i="5"/>
  <c r="M157" i="5"/>
  <c r="G152" i="5"/>
  <c r="P15" i="5"/>
  <c r="O3" i="5"/>
  <c r="L30" i="5"/>
  <c r="P38" i="5"/>
  <c r="M33" i="5"/>
  <c r="M49" i="5"/>
  <c r="L7" i="5"/>
  <c r="O21" i="5"/>
  <c r="R7" i="5"/>
  <c r="O32" i="5"/>
  <c r="Q5" i="5"/>
  <c r="M18" i="5"/>
  <c r="Q19" i="5"/>
  <c r="Q29" i="5"/>
  <c r="L20" i="5"/>
  <c r="P50" i="5"/>
  <c r="M13" i="5"/>
  <c r="O33" i="5"/>
  <c r="N22" i="5"/>
  <c r="O45" i="5"/>
  <c r="M40" i="5"/>
  <c r="L3" i="5"/>
  <c r="R28" i="5"/>
  <c r="R8" i="5"/>
  <c r="M25" i="5"/>
  <c r="L139" i="5"/>
  <c r="M147" i="5"/>
  <c r="M161" i="5"/>
  <c r="O126" i="5"/>
  <c r="R195" i="5"/>
  <c r="H146" i="5"/>
  <c r="L186" i="5"/>
  <c r="O200" i="5"/>
  <c r="Q168" i="5"/>
  <c r="H156" i="5"/>
  <c r="L178" i="5"/>
  <c r="N198" i="5"/>
  <c r="R125" i="5"/>
  <c r="L170" i="5"/>
  <c r="L188" i="5"/>
  <c r="H169" i="5"/>
  <c r="P98" i="5"/>
  <c r="L193" i="5"/>
  <c r="O101" i="5"/>
  <c r="G199" i="5"/>
  <c r="R145" i="5"/>
  <c r="M177" i="5"/>
  <c r="O68" i="5"/>
  <c r="O169" i="5"/>
  <c r="G195" i="5"/>
  <c r="P36" i="5"/>
  <c r="P27" i="5"/>
  <c r="O5" i="5"/>
  <c r="P12" i="5"/>
  <c r="R37" i="5"/>
  <c r="P185" i="5"/>
  <c r="R166" i="5"/>
  <c r="O161" i="5"/>
  <c r="R80" i="5"/>
  <c r="O10" i="5"/>
  <c r="O36" i="5"/>
  <c r="M16" i="5"/>
  <c r="M44" i="5"/>
  <c r="M21" i="5"/>
  <c r="Q186" i="5"/>
  <c r="H115" i="5"/>
  <c r="O115" i="5"/>
  <c r="Q201" i="5"/>
  <c r="R57" i="5"/>
  <c r="O54" i="5"/>
  <c r="G132" i="5"/>
  <c r="G82" i="5"/>
  <c r="O50" i="5"/>
  <c r="O49" i="5"/>
  <c r="P24" i="5"/>
  <c r="P43" i="5"/>
  <c r="N13" i="5"/>
  <c r="L51" i="5"/>
  <c r="N25" i="5"/>
  <c r="L18" i="5"/>
  <c r="N4" i="5"/>
  <c r="L48" i="5"/>
  <c r="O37" i="5"/>
  <c r="O13" i="5"/>
  <c r="Q45" i="5"/>
  <c r="O41" i="5"/>
  <c r="O24" i="5"/>
  <c r="L28" i="5"/>
  <c r="P19" i="5"/>
  <c r="H49" i="5"/>
  <c r="O29" i="5"/>
  <c r="N26" i="5"/>
  <c r="O34" i="5"/>
  <c r="Q8" i="5"/>
  <c r="Q12" i="5"/>
  <c r="R11" i="5"/>
  <c r="L38" i="5"/>
  <c r="N43" i="5"/>
  <c r="O44" i="5"/>
  <c r="M3" i="5"/>
  <c r="P20" i="5"/>
  <c r="M26" i="5"/>
  <c r="L5" i="5"/>
  <c r="M45" i="5"/>
  <c r="P11" i="5"/>
  <c r="Q28" i="5"/>
  <c r="O28" i="5"/>
  <c r="M20" i="5"/>
  <c r="N3" i="5"/>
  <c r="Q4" i="5"/>
  <c r="M22" i="5"/>
  <c r="N38" i="5"/>
  <c r="M7" i="5"/>
  <c r="O189" i="5"/>
  <c r="R170" i="5"/>
  <c r="G49" i="5"/>
  <c r="L35" i="5"/>
  <c r="Q84" i="5"/>
  <c r="H173" i="5"/>
  <c r="Q184" i="5"/>
  <c r="P9" i="5"/>
  <c r="R131" i="5"/>
  <c r="M9" i="5"/>
  <c r="O6" i="5"/>
  <c r="R25" i="5"/>
  <c r="R19" i="5"/>
  <c r="O7" i="5"/>
  <c r="N44" i="5"/>
  <c r="P16" i="5"/>
  <c r="N8" i="5"/>
  <c r="Q44" i="5"/>
  <c r="L12" i="5"/>
  <c r="O16" i="5"/>
  <c r="Q3" i="5"/>
  <c r="M8" i="5"/>
  <c r="L32" i="5"/>
  <c r="L29" i="5"/>
  <c r="O20" i="5"/>
  <c r="P45" i="5"/>
  <c r="Q6" i="5"/>
  <c r="L14" i="5"/>
  <c r="N15" i="5"/>
  <c r="M36" i="5"/>
  <c r="L11" i="5"/>
  <c r="O8" i="5"/>
  <c r="G50" i="5"/>
  <c r="R190" i="5"/>
  <c r="M132" i="5"/>
  <c r="L25" i="5"/>
  <c r="Q137" i="5"/>
  <c r="M10" i="5"/>
  <c r="N155" i="5"/>
  <c r="L112" i="5"/>
  <c r="G74" i="5"/>
  <c r="M89" i="5"/>
  <c r="N141" i="5"/>
  <c r="D13" i="4"/>
  <c r="M31" i="5"/>
  <c r="O31" i="5"/>
  <c r="L31" i="5"/>
  <c r="N31" i="5"/>
  <c r="P31" i="5"/>
  <c r="P46" i="5"/>
  <c r="Q197" i="5"/>
  <c r="M167" i="5"/>
  <c r="Q190" i="5"/>
  <c r="M131" i="5"/>
  <c r="O106" i="5"/>
  <c r="O193" i="5"/>
  <c r="L157" i="5"/>
  <c r="Q124" i="5"/>
  <c r="P113" i="5"/>
  <c r="P82" i="5"/>
  <c r="Q196" i="5"/>
  <c r="M160" i="5"/>
  <c r="H196" i="5"/>
  <c r="P188" i="5"/>
  <c r="R144" i="5"/>
  <c r="Q187" i="5"/>
  <c r="H151" i="5"/>
  <c r="R185" i="5"/>
  <c r="R165" i="5"/>
  <c r="Q157" i="5"/>
  <c r="Q143" i="5"/>
  <c r="P178" i="5"/>
  <c r="P170" i="5"/>
  <c r="H164" i="5"/>
  <c r="M145" i="5"/>
  <c r="N130" i="5"/>
  <c r="G190" i="5"/>
  <c r="G178" i="5"/>
  <c r="O168" i="5"/>
  <c r="R157" i="5"/>
  <c r="N146" i="5"/>
  <c r="R135" i="5"/>
  <c r="M108" i="5"/>
  <c r="R128" i="5"/>
  <c r="P118" i="5"/>
  <c r="G107" i="5"/>
  <c r="Q62" i="5"/>
  <c r="H145" i="5"/>
  <c r="P139" i="5"/>
  <c r="L134" i="5"/>
  <c r="N125" i="5"/>
  <c r="P116" i="5"/>
  <c r="Q104" i="5"/>
  <c r="O86" i="5"/>
  <c r="O157" i="5"/>
  <c r="O148" i="5"/>
  <c r="O87" i="5"/>
  <c r="G118" i="5"/>
  <c r="O55" i="5"/>
  <c r="R104" i="5"/>
  <c r="Q70" i="5"/>
  <c r="Q80" i="5"/>
  <c r="H74" i="5"/>
  <c r="P52" i="5"/>
  <c r="M197" i="5"/>
  <c r="L182" i="5"/>
  <c r="O125" i="5"/>
  <c r="H198" i="5"/>
  <c r="P192" i="5"/>
  <c r="M183" i="5"/>
  <c r="M165" i="5"/>
  <c r="R134" i="5"/>
  <c r="G196" i="5"/>
  <c r="L187" i="5"/>
  <c r="P149" i="5"/>
  <c r="P156" i="5"/>
  <c r="H197" i="5"/>
  <c r="R85" i="5"/>
  <c r="M151" i="5"/>
  <c r="P163" i="5"/>
  <c r="L96" i="5"/>
  <c r="G104" i="5"/>
  <c r="Q192" i="5"/>
  <c r="R123" i="5"/>
  <c r="H186" i="5"/>
  <c r="M179" i="5"/>
  <c r="M127" i="5"/>
  <c r="R181" i="5"/>
  <c r="R173" i="5"/>
  <c r="N164" i="5"/>
  <c r="M152" i="5"/>
  <c r="L117" i="5"/>
  <c r="H176" i="5"/>
  <c r="L169" i="5"/>
  <c r="P162" i="5"/>
  <c r="N153" i="5"/>
  <c r="Q142" i="5"/>
  <c r="L123" i="5"/>
  <c r="G186" i="5"/>
  <c r="O176" i="5"/>
  <c r="G166" i="5"/>
  <c r="L154" i="5"/>
  <c r="R143" i="5"/>
  <c r="R132" i="5"/>
  <c r="G80" i="5"/>
  <c r="L116" i="5"/>
  <c r="L104" i="5"/>
  <c r="H86" i="5"/>
  <c r="M56" i="5"/>
  <c r="P143" i="5"/>
  <c r="L138" i="5"/>
  <c r="O132" i="5"/>
  <c r="Q123" i="5"/>
  <c r="G112" i="5"/>
  <c r="P97" i="5"/>
  <c r="R81" i="5"/>
  <c r="G155" i="5"/>
  <c r="O146" i="5"/>
  <c r="P114" i="5"/>
  <c r="O112" i="5"/>
  <c r="R120" i="5"/>
  <c r="N99" i="5"/>
  <c r="O63" i="5"/>
  <c r="M121" i="5"/>
  <c r="N140" i="5"/>
  <c r="R162" i="5"/>
  <c r="M130" i="5"/>
  <c r="R55" i="5"/>
  <c r="L197" i="5"/>
  <c r="G194" i="5"/>
  <c r="R194" i="5"/>
  <c r="N168" i="5"/>
  <c r="R148" i="5"/>
  <c r="H180" i="5"/>
  <c r="L165" i="5"/>
  <c r="H150" i="5"/>
  <c r="R68" i="5"/>
  <c r="G170" i="5"/>
  <c r="Q150" i="5"/>
  <c r="H118" i="5"/>
  <c r="P93" i="5"/>
  <c r="L146" i="5"/>
  <c r="P135" i="5"/>
  <c r="H119" i="5"/>
  <c r="O90" i="5"/>
  <c r="O150" i="5"/>
  <c r="M98" i="5"/>
  <c r="O96" i="5"/>
  <c r="N68" i="5"/>
  <c r="R88" i="5"/>
  <c r="H58" i="5"/>
  <c r="P187" i="5"/>
  <c r="M168" i="5"/>
  <c r="R76" i="5"/>
  <c r="L195" i="5"/>
  <c r="G200" i="5"/>
  <c r="H190" i="5"/>
  <c r="Q167" i="5"/>
  <c r="O121" i="5"/>
  <c r="R192" i="5"/>
  <c r="Q183" i="5"/>
  <c r="R183" i="5"/>
  <c r="N178" i="5"/>
  <c r="R167" i="5"/>
  <c r="N162" i="5"/>
  <c r="R156" i="5"/>
  <c r="Q149" i="5"/>
  <c r="Q139" i="5"/>
  <c r="L179" i="5"/>
  <c r="H174" i="5"/>
  <c r="P168" i="5"/>
  <c r="L163" i="5"/>
  <c r="H158" i="5"/>
  <c r="R150" i="5"/>
  <c r="M141" i="5"/>
  <c r="G127" i="5"/>
  <c r="O182" i="5"/>
  <c r="O174" i="5"/>
  <c r="O166" i="5"/>
  <c r="O158" i="5"/>
  <c r="P151" i="5"/>
  <c r="N142" i="5"/>
  <c r="M67" i="5"/>
  <c r="P105" i="5"/>
  <c r="G92" i="5"/>
  <c r="R65" i="5"/>
  <c r="P145" i="5"/>
  <c r="L140" i="5"/>
  <c r="H135" i="5"/>
  <c r="P92" i="5"/>
  <c r="Q181" i="5"/>
  <c r="H78" i="5"/>
  <c r="L158" i="5"/>
  <c r="M119" i="5"/>
  <c r="H189" i="5"/>
  <c r="M170" i="5"/>
  <c r="N180" i="5"/>
  <c r="N160" i="5"/>
  <c r="M138" i="5"/>
  <c r="P174" i="5"/>
  <c r="H160" i="5"/>
  <c r="O184" i="5"/>
  <c r="G162" i="5"/>
  <c r="Q53" i="5"/>
  <c r="H114" i="5"/>
  <c r="M75" i="5"/>
  <c r="L142" i="5"/>
  <c r="R130" i="5"/>
  <c r="O109" i="5"/>
  <c r="R69" i="5"/>
  <c r="O144" i="5"/>
  <c r="H134" i="5"/>
  <c r="N58" i="5"/>
  <c r="N115" i="5"/>
  <c r="N56" i="5"/>
  <c r="L79" i="5"/>
  <c r="M201" i="5"/>
  <c r="Q194" i="5"/>
  <c r="H185" i="5"/>
  <c r="P157" i="5"/>
  <c r="P200" i="5"/>
  <c r="H194" i="5"/>
  <c r="Q180" i="5"/>
  <c r="P153" i="5"/>
  <c r="O198" i="5"/>
  <c r="P184" i="5"/>
  <c r="M162" i="5"/>
  <c r="R196" i="5"/>
  <c r="L191" i="5"/>
  <c r="Q160" i="5"/>
  <c r="P109" i="5"/>
  <c r="R187" i="5"/>
  <c r="N182" i="5"/>
  <c r="R171" i="5"/>
  <c r="N166" i="5"/>
  <c r="Q147" i="5"/>
  <c r="P112" i="5"/>
  <c r="H178" i="5"/>
  <c r="P172" i="5"/>
  <c r="L167" i="5"/>
  <c r="H162" i="5"/>
  <c r="Q138" i="5"/>
  <c r="O118" i="5"/>
  <c r="G188" i="5"/>
  <c r="G180" i="5"/>
  <c r="G172" i="5"/>
  <c r="G164" i="5"/>
  <c r="H157" i="5"/>
  <c r="R149" i="5"/>
  <c r="R139" i="5"/>
  <c r="P122" i="5"/>
  <c r="N131" i="5"/>
  <c r="M124" i="5"/>
  <c r="Q112" i="5"/>
  <c r="O102" i="5"/>
  <c r="L88" i="5"/>
  <c r="O59" i="5"/>
  <c r="L144" i="5"/>
  <c r="H139" i="5"/>
  <c r="N133" i="5"/>
  <c r="M126" i="5"/>
  <c r="M115" i="5"/>
  <c r="G65" i="5"/>
  <c r="M189" i="5"/>
  <c r="M111" i="5"/>
  <c r="M105" i="5"/>
  <c r="M176" i="5"/>
  <c r="Q178" i="5"/>
  <c r="Q132" i="5"/>
  <c r="L173" i="5"/>
  <c r="P158" i="5"/>
  <c r="Q134" i="5"/>
  <c r="G182" i="5"/>
  <c r="O160" i="5"/>
  <c r="N138" i="5"/>
  <c r="O130" i="5"/>
  <c r="O111" i="5"/>
  <c r="H141" i="5"/>
  <c r="N63" i="5"/>
  <c r="O142" i="5"/>
  <c r="P128" i="5"/>
  <c r="M100" i="5"/>
  <c r="P68" i="5"/>
  <c r="M193" i="5"/>
  <c r="N150" i="5"/>
  <c r="L199" i="5"/>
  <c r="N145" i="5"/>
  <c r="O194" i="5"/>
  <c r="H182" i="5"/>
  <c r="Q156" i="5"/>
  <c r="R200" i="5"/>
  <c r="N195" i="5"/>
  <c r="Q176" i="5"/>
  <c r="N154" i="5"/>
  <c r="R191" i="5"/>
  <c r="N186" i="5"/>
  <c r="R175" i="5"/>
  <c r="N170" i="5"/>
  <c r="R159" i="5"/>
  <c r="L153" i="5"/>
  <c r="M134" i="5"/>
  <c r="M102" i="5"/>
  <c r="P176" i="5"/>
  <c r="L171" i="5"/>
  <c r="H166" i="5"/>
  <c r="P160" i="5"/>
  <c r="M154" i="5"/>
  <c r="Q146" i="5"/>
  <c r="O186" i="5"/>
  <c r="O178" i="5"/>
  <c r="O170" i="5"/>
  <c r="O162" i="5"/>
  <c r="R147" i="5"/>
  <c r="L103" i="5"/>
  <c r="Q129" i="5"/>
  <c r="G120" i="5"/>
  <c r="M110" i="5"/>
  <c r="H99" i="5"/>
  <c r="O83" i="5"/>
  <c r="L148" i="5"/>
  <c r="H143" i="5"/>
  <c r="P137" i="5"/>
  <c r="Q131" i="5"/>
  <c r="O165" i="5"/>
  <c r="N67" i="5"/>
  <c r="P72" i="5"/>
  <c r="L201" i="5"/>
  <c r="N70" i="5"/>
  <c r="R189" i="5"/>
  <c r="P150" i="5"/>
  <c r="L95" i="5"/>
  <c r="H168" i="5"/>
  <c r="Q151" i="5"/>
  <c r="H90" i="5"/>
  <c r="G174" i="5"/>
  <c r="N152" i="5"/>
  <c r="N126" i="5"/>
  <c r="M123" i="5"/>
  <c r="Q100" i="5"/>
  <c r="P147" i="5"/>
  <c r="H137" i="5"/>
  <c r="L121" i="5"/>
  <c r="O153" i="5"/>
  <c r="O107" i="5"/>
  <c r="G102" i="5"/>
  <c r="Q74" i="5"/>
  <c r="M70" i="5"/>
  <c r="L63" i="5"/>
  <c r="Q198" i="5"/>
  <c r="L190" i="5"/>
  <c r="Q173" i="5"/>
  <c r="R140" i="5"/>
  <c r="P196" i="5"/>
  <c r="Q188" i="5"/>
  <c r="Q170" i="5"/>
  <c r="G105" i="5"/>
  <c r="G192" i="5"/>
  <c r="M178" i="5"/>
  <c r="N139" i="5"/>
  <c r="N199" i="5"/>
  <c r="M186" i="5"/>
  <c r="M171" i="5"/>
  <c r="R146" i="5"/>
  <c r="N190" i="5"/>
  <c r="R179" i="5"/>
  <c r="N174" i="5"/>
  <c r="R163" i="5"/>
  <c r="N158" i="5"/>
  <c r="N151" i="5"/>
  <c r="M142" i="5"/>
  <c r="O129" i="5"/>
  <c r="Q65" i="5"/>
  <c r="L175" i="5"/>
  <c r="H170" i="5"/>
  <c r="P164" i="5"/>
  <c r="L159" i="5"/>
  <c r="P152" i="5"/>
  <c r="G184" i="5"/>
  <c r="G176" i="5"/>
  <c r="G168" i="5"/>
  <c r="G160" i="5"/>
  <c r="M153" i="5"/>
  <c r="N134" i="5"/>
  <c r="G128" i="5"/>
  <c r="O117" i="5"/>
  <c r="H108" i="5"/>
  <c r="M95" i="5"/>
  <c r="O78" i="5"/>
  <c r="H147" i="5"/>
  <c r="P141" i="5"/>
  <c r="L136" i="5"/>
  <c r="G130" i="5"/>
  <c r="O122" i="5"/>
  <c r="P110" i="5"/>
  <c r="M99" i="5"/>
  <c r="M79" i="5"/>
  <c r="G53" i="5"/>
  <c r="G150" i="5"/>
  <c r="G142" i="5"/>
  <c r="H102" i="5"/>
  <c r="P119" i="5"/>
  <c r="N87" i="5"/>
  <c r="G88" i="5"/>
  <c r="R96" i="5"/>
  <c r="L71" i="5"/>
  <c r="H53" i="5"/>
  <c r="L58" i="5"/>
  <c r="P63" i="5"/>
  <c r="H69" i="5"/>
  <c r="L74" i="5"/>
  <c r="P79" i="5"/>
  <c r="M82" i="5"/>
  <c r="Q87" i="5"/>
  <c r="R61" i="5"/>
  <c r="Q73" i="5"/>
  <c r="L82" i="5"/>
  <c r="N94" i="5"/>
  <c r="R99" i="5"/>
  <c r="N110" i="5"/>
  <c r="R115" i="5"/>
  <c r="R59" i="5"/>
  <c r="O75" i="5"/>
  <c r="O95" i="5"/>
  <c r="P102" i="5"/>
  <c r="O65" i="5"/>
  <c r="H88" i="5"/>
  <c r="H97" i="5"/>
  <c r="H113" i="5"/>
  <c r="L126" i="5"/>
  <c r="P131" i="5"/>
  <c r="R72" i="5"/>
  <c r="Q95" i="5"/>
  <c r="O110" i="5"/>
  <c r="H120" i="5"/>
  <c r="R129" i="5"/>
  <c r="O137" i="5"/>
  <c r="O145" i="5"/>
  <c r="R53" i="5"/>
  <c r="P54" i="5"/>
  <c r="H60" i="5"/>
  <c r="L65" i="5"/>
  <c r="P70" i="5"/>
  <c r="H76" i="5"/>
  <c r="Q54" i="5"/>
  <c r="M62" i="5"/>
  <c r="N69" i="5"/>
  <c r="M78" i="5"/>
  <c r="G55" i="5"/>
  <c r="R64" i="5"/>
  <c r="Q76" i="5"/>
  <c r="O84" i="5"/>
  <c r="R90" i="5"/>
  <c r="N101" i="5"/>
  <c r="R106" i="5"/>
  <c r="N117" i="5"/>
  <c r="R122" i="5"/>
  <c r="G67" i="5"/>
  <c r="H82" i="5"/>
  <c r="P90" i="5"/>
  <c r="O99" i="5"/>
  <c r="R56" i="5"/>
  <c r="L108" i="5"/>
  <c r="G96" i="5"/>
  <c r="G73" i="5"/>
  <c r="G157" i="5"/>
  <c r="G148" i="5"/>
  <c r="M129" i="5"/>
  <c r="G83" i="5"/>
  <c r="Q110" i="5"/>
  <c r="L80" i="5"/>
  <c r="O71" i="5"/>
  <c r="R112" i="5"/>
  <c r="N91" i="5"/>
  <c r="G59" i="5"/>
  <c r="N61" i="5"/>
  <c r="H66" i="5"/>
  <c r="N53" i="5"/>
  <c r="L54" i="5"/>
  <c r="P59" i="5"/>
  <c r="H65" i="5"/>
  <c r="L70" i="5"/>
  <c r="P75" i="5"/>
  <c r="G62" i="5"/>
  <c r="R70" i="5"/>
  <c r="G78" i="5"/>
  <c r="Q83" i="5"/>
  <c r="G54" i="5"/>
  <c r="O66" i="5"/>
  <c r="N90" i="5"/>
  <c r="R95" i="5"/>
  <c r="N106" i="5"/>
  <c r="R111" i="5"/>
  <c r="N122" i="5"/>
  <c r="G63" i="5"/>
  <c r="Q78" i="5"/>
  <c r="M88" i="5"/>
  <c r="L97" i="5"/>
  <c r="M104" i="5"/>
  <c r="Q68" i="5"/>
  <c r="G81" i="5"/>
  <c r="G90" i="5"/>
  <c r="Q98" i="5"/>
  <c r="G106" i="5"/>
  <c r="Q114" i="5"/>
  <c r="G122" i="5"/>
  <c r="P127" i="5"/>
  <c r="H133" i="5"/>
  <c r="L99" i="5"/>
  <c r="G113" i="5"/>
  <c r="M122" i="5"/>
  <c r="O131" i="5"/>
  <c r="G139" i="5"/>
  <c r="G147" i="5"/>
  <c r="H56" i="5"/>
  <c r="L61" i="5"/>
  <c r="P66" i="5"/>
  <c r="H72" i="5"/>
  <c r="L77" i="5"/>
  <c r="M85" i="5"/>
  <c r="Q57" i="5"/>
  <c r="L86" i="5"/>
  <c r="N97" i="5"/>
  <c r="R102" i="5"/>
  <c r="N113" i="5"/>
  <c r="R118" i="5"/>
  <c r="M57" i="5"/>
  <c r="L84" i="5"/>
  <c r="M92" i="5"/>
  <c r="L101" i="5"/>
  <c r="G60" i="5"/>
  <c r="R75" i="5"/>
  <c r="O88" i="5"/>
  <c r="O124" i="5"/>
  <c r="H106" i="5"/>
  <c r="L92" i="5"/>
  <c r="Q66" i="5"/>
  <c r="O155" i="5"/>
  <c r="G146" i="5"/>
  <c r="L131" i="5"/>
  <c r="P103" i="5"/>
  <c r="H104" i="5"/>
  <c r="N107" i="5"/>
  <c r="N85" i="5"/>
  <c r="M83" i="5"/>
  <c r="P60" i="5"/>
  <c r="R54" i="5"/>
  <c r="P55" i="5"/>
  <c r="H61" i="5"/>
  <c r="L66" i="5"/>
  <c r="P71" i="5"/>
  <c r="H77" i="5"/>
  <c r="O56" i="5"/>
  <c r="Q63" i="5"/>
  <c r="O72" i="5"/>
  <c r="Q79" i="5"/>
  <c r="G69" i="5"/>
  <c r="N78" i="5"/>
  <c r="G86" i="5"/>
  <c r="R91" i="5"/>
  <c r="N102" i="5"/>
  <c r="R107" i="5"/>
  <c r="N118" i="5"/>
  <c r="G52" i="5"/>
  <c r="L81" i="5"/>
  <c r="H92" i="5"/>
  <c r="G56" i="5"/>
  <c r="R71" i="5"/>
  <c r="L83" i="5"/>
  <c r="P91" i="5"/>
  <c r="O100" i="5"/>
  <c r="P107" i="5"/>
  <c r="O116" i="5"/>
  <c r="P123" i="5"/>
  <c r="H129" i="5"/>
  <c r="O52" i="5"/>
  <c r="H84" i="5"/>
  <c r="G103" i="5"/>
  <c r="L115" i="5"/>
  <c r="N124" i="5"/>
  <c r="M133" i="5"/>
  <c r="O141" i="5"/>
  <c r="O149" i="5"/>
  <c r="H52" i="5"/>
  <c r="L57" i="5"/>
  <c r="P62" i="5"/>
  <c r="H68" i="5"/>
  <c r="L73" i="5"/>
  <c r="P78" i="5"/>
  <c r="R58" i="5"/>
  <c r="G66" i="5"/>
  <c r="R74" i="5"/>
  <c r="M81" i="5"/>
  <c r="Q86" i="5"/>
  <c r="O69" i="5"/>
  <c r="H81" i="5"/>
  <c r="N93" i="5"/>
  <c r="R98" i="5"/>
  <c r="N109" i="5"/>
  <c r="R114" i="5"/>
  <c r="N60" i="5"/>
  <c r="M76" i="5"/>
  <c r="P86" i="5"/>
  <c r="H96" i="5"/>
  <c r="G79" i="5"/>
  <c r="Q117" i="5"/>
  <c r="H103" i="5"/>
  <c r="Q88" i="5"/>
  <c r="M60" i="5"/>
  <c r="G153" i="5"/>
  <c r="G144" i="5"/>
  <c r="H110" i="5"/>
  <c r="H126" i="5"/>
  <c r="Q94" i="5"/>
  <c r="L93" i="5"/>
  <c r="N123" i="5"/>
  <c r="N77" i="5"/>
  <c r="P76" i="5"/>
  <c r="L55" i="5"/>
  <c r="H57" i="5"/>
  <c r="L62" i="5"/>
  <c r="P67" i="5"/>
  <c r="H73" i="5"/>
  <c r="L78" i="5"/>
  <c r="M58" i="5"/>
  <c r="N65" i="5"/>
  <c r="M74" i="5"/>
  <c r="M86" i="5"/>
  <c r="N59" i="5"/>
  <c r="M71" i="5"/>
  <c r="O80" i="5"/>
  <c r="P87" i="5"/>
  <c r="N98" i="5"/>
  <c r="R103" i="5"/>
  <c r="N114" i="5"/>
  <c r="R119" i="5"/>
  <c r="Q56" i="5"/>
  <c r="M72" i="5"/>
  <c r="R83" i="5"/>
  <c r="Q93" i="5"/>
  <c r="G101" i="5"/>
  <c r="P85" i="5"/>
  <c r="M93" i="5"/>
  <c r="L102" i="5"/>
  <c r="M109" i="5"/>
  <c r="L118" i="5"/>
  <c r="H125" i="5"/>
  <c r="L130" i="5"/>
  <c r="N66" i="5"/>
  <c r="P88" i="5"/>
  <c r="Q105" i="5"/>
  <c r="P117" i="5"/>
  <c r="G135" i="5"/>
  <c r="G143" i="5"/>
  <c r="N52" i="5"/>
  <c r="L53" i="5"/>
  <c r="P58" i="5"/>
  <c r="H64" i="5"/>
  <c r="L69" i="5"/>
  <c r="P74" i="5"/>
  <c r="O60" i="5"/>
  <c r="Q67" i="5"/>
  <c r="O76" i="5"/>
  <c r="Q82" i="5"/>
  <c r="N62" i="5"/>
  <c r="G72" i="5"/>
  <c r="R82" i="5"/>
  <c r="N89" i="5"/>
  <c r="R94" i="5"/>
  <c r="N105" i="5"/>
  <c r="R110" i="5"/>
  <c r="N121" i="5"/>
  <c r="R63" i="5"/>
  <c r="N79" i="5"/>
  <c r="G89" i="5"/>
  <c r="Q97" i="5"/>
  <c r="O81" i="5"/>
  <c r="G94" i="5"/>
  <c r="Q102" i="5"/>
  <c r="G110" i="5"/>
  <c r="Q118" i="5"/>
  <c r="L125" i="5"/>
  <c r="P130" i="5"/>
  <c r="Q61" i="5"/>
  <c r="O89" i="5"/>
  <c r="M106" i="5"/>
  <c r="G116" i="5"/>
  <c r="Q126" i="5"/>
  <c r="O136" i="5"/>
  <c r="H55" i="5"/>
  <c r="L60" i="5"/>
  <c r="P65" i="5"/>
  <c r="H71" i="5"/>
  <c r="L76" i="5"/>
  <c r="M55" i="5"/>
  <c r="O64" i="5"/>
  <c r="Q71" i="5"/>
  <c r="M80" i="5"/>
  <c r="Q85" i="5"/>
  <c r="N72" i="5"/>
  <c r="H85" i="5"/>
  <c r="N96" i="5"/>
  <c r="R101" i="5"/>
  <c r="N112" i="5"/>
  <c r="R117" i="5"/>
  <c r="N64" i="5"/>
  <c r="L89" i="5"/>
  <c r="M96" i="5"/>
  <c r="O53" i="5"/>
  <c r="Q90" i="5"/>
  <c r="G98" i="5"/>
  <c r="Q106" i="5"/>
  <c r="G114" i="5"/>
  <c r="Q122" i="5"/>
  <c r="L128" i="5"/>
  <c r="P133" i="5"/>
  <c r="G76" i="5"/>
  <c r="H94" i="5"/>
  <c r="H107" i="5"/>
  <c r="M116" i="5"/>
  <c r="O135" i="5"/>
  <c r="O143" i="5"/>
  <c r="O151" i="5"/>
  <c r="P191" i="5"/>
  <c r="P181" i="5"/>
  <c r="Q161" i="5"/>
  <c r="Q116" i="5"/>
  <c r="P197" i="5"/>
  <c r="L192" i="5"/>
  <c r="Q182" i="5"/>
  <c r="G131" i="5"/>
  <c r="G197" i="5"/>
  <c r="L189" i="5"/>
  <c r="H155" i="5"/>
  <c r="R201" i="5"/>
  <c r="N196" i="5"/>
  <c r="G191" i="5"/>
  <c r="M180" i="5"/>
  <c r="M159" i="5"/>
  <c r="N191" i="5"/>
  <c r="R180" i="5"/>
  <c r="N175" i="5"/>
  <c r="R164" i="5"/>
  <c r="N159" i="5"/>
  <c r="R152" i="5"/>
  <c r="M144" i="5"/>
  <c r="O133" i="5"/>
  <c r="N83" i="5"/>
  <c r="L176" i="5"/>
  <c r="H171" i="5"/>
  <c r="P165" i="5"/>
  <c r="L160" i="5"/>
  <c r="H154" i="5"/>
  <c r="M135" i="5"/>
  <c r="O183" i="5"/>
  <c r="O175" i="5"/>
  <c r="O167" i="5"/>
  <c r="O159" i="5"/>
  <c r="R141" i="5"/>
  <c r="L120" i="5"/>
  <c r="G61" i="5"/>
  <c r="G124" i="5"/>
  <c r="O114" i="5"/>
  <c r="P101" i="5"/>
  <c r="M64" i="5"/>
  <c r="L145" i="5"/>
  <c r="H140" i="5"/>
  <c r="P134" i="5"/>
  <c r="G126" i="5"/>
  <c r="G115" i="5"/>
  <c r="L105" i="5"/>
  <c r="M91" i="5"/>
  <c r="N71" i="5"/>
  <c r="O156" i="5"/>
  <c r="O138" i="5"/>
  <c r="Q121" i="5"/>
  <c r="O58" i="5"/>
  <c r="H109" i="5"/>
  <c r="G68" i="5"/>
  <c r="O85" i="5"/>
  <c r="R116" i="5"/>
  <c r="N95" i="5"/>
  <c r="R66" i="5"/>
  <c r="H70" i="5"/>
  <c r="G48" i="5"/>
  <c r="O27" i="5"/>
  <c r="Q40" i="5"/>
  <c r="N27" i="5"/>
  <c r="R17" i="5"/>
  <c r="Q51" i="5"/>
  <c r="N23" i="5"/>
  <c r="R13" i="5"/>
  <c r="R44" i="5"/>
  <c r="R23" i="5"/>
  <c r="Q43" i="5"/>
  <c r="O12" i="5"/>
  <c r="O14" i="5"/>
  <c r="N32" i="5"/>
  <c r="N35" i="5"/>
  <c r="O35" i="5"/>
  <c r="L39" i="5"/>
  <c r="Q41" i="5"/>
  <c r="N45" i="5"/>
  <c r="R50" i="5"/>
  <c r="M52" i="5"/>
  <c r="G84" i="5"/>
  <c r="P95" i="5"/>
  <c r="O104" i="5"/>
  <c r="P111" i="5"/>
  <c r="O120" i="5"/>
  <c r="P126" i="5"/>
  <c r="H132" i="5"/>
  <c r="Q108" i="5"/>
  <c r="P120" i="5"/>
  <c r="N128" i="5"/>
  <c r="G138" i="5"/>
  <c r="N55" i="5"/>
  <c r="L56" i="5"/>
  <c r="P61" i="5"/>
  <c r="H67" i="5"/>
  <c r="L72" i="5"/>
  <c r="P77" i="5"/>
  <c r="N57" i="5"/>
  <c r="M66" i="5"/>
  <c r="N73" i="5"/>
  <c r="Q81" i="5"/>
  <c r="M65" i="5"/>
  <c r="G75" i="5"/>
  <c r="R86" i="5"/>
  <c r="N92" i="5"/>
  <c r="R97" i="5"/>
  <c r="N108" i="5"/>
  <c r="R113" i="5"/>
  <c r="M54" i="5"/>
  <c r="O67" i="5"/>
  <c r="O82" i="5"/>
  <c r="H100" i="5"/>
  <c r="O57" i="5"/>
  <c r="M73" i="5"/>
  <c r="N84" i="5"/>
  <c r="O92" i="5"/>
  <c r="P99" i="5"/>
  <c r="O108" i="5"/>
  <c r="P115" i="5"/>
  <c r="L124" i="5"/>
  <c r="P129" i="5"/>
  <c r="G57" i="5"/>
  <c r="P81" i="5"/>
  <c r="O97" i="5"/>
  <c r="L109" i="5"/>
  <c r="G119" i="5"/>
  <c r="G129" i="5"/>
  <c r="G137" i="5"/>
  <c r="G145" i="5"/>
  <c r="Q195" i="5"/>
  <c r="P189" i="5"/>
  <c r="Q177" i="5"/>
  <c r="R155" i="5"/>
  <c r="P201" i="5"/>
  <c r="L196" i="5"/>
  <c r="P190" i="5"/>
  <c r="Q158" i="5"/>
  <c r="G91" i="5"/>
  <c r="O195" i="5"/>
  <c r="P186" i="5"/>
  <c r="Q171" i="5"/>
  <c r="N147" i="5"/>
  <c r="N200" i="5"/>
  <c r="M188" i="5"/>
  <c r="M175" i="5"/>
  <c r="Q152" i="5"/>
  <c r="R184" i="5"/>
  <c r="N179" i="5"/>
  <c r="R168" i="5"/>
  <c r="N163" i="5"/>
  <c r="Q141" i="5"/>
  <c r="R127" i="5"/>
  <c r="M59" i="5"/>
  <c r="H175" i="5"/>
  <c r="P169" i="5"/>
  <c r="L164" i="5"/>
  <c r="H159" i="5"/>
  <c r="M143" i="5"/>
  <c r="G189" i="5"/>
  <c r="G181" i="5"/>
  <c r="G173" i="5"/>
  <c r="G165" i="5"/>
  <c r="N156" i="5"/>
  <c r="M149" i="5"/>
  <c r="G111" i="5"/>
  <c r="P121" i="5"/>
  <c r="Q109" i="5"/>
  <c r="N82" i="5"/>
  <c r="H144" i="5"/>
  <c r="P138" i="5"/>
  <c r="M112" i="5"/>
  <c r="R87" i="5"/>
  <c r="G154" i="5"/>
  <c r="G136" i="5"/>
  <c r="H130" i="5"/>
  <c r="L98" i="5"/>
  <c r="O61" i="5"/>
  <c r="N111" i="5"/>
  <c r="M87" i="5"/>
  <c r="Q59" i="5"/>
  <c r="P64" i="5"/>
  <c r="P41" i="5"/>
  <c r="P40" i="5"/>
  <c r="M37" i="5"/>
  <c r="R26" i="5"/>
  <c r="L8" i="5"/>
  <c r="N12" i="5"/>
  <c r="P8" i="5"/>
  <c r="H50" i="5"/>
  <c r="P2" i="5"/>
  <c r="P4" i="5"/>
  <c r="L10" i="5"/>
  <c r="R10" i="5"/>
  <c r="Q7" i="5"/>
  <c r="P42" i="5"/>
  <c r="L41" i="5"/>
  <c r="L17" i="5"/>
  <c r="M41" i="5"/>
  <c r="O46" i="5"/>
  <c r="Q38" i="5"/>
  <c r="M69" i="5"/>
  <c r="L90" i="5"/>
  <c r="M97" i="5"/>
  <c r="L106" i="5"/>
  <c r="M113" i="5"/>
  <c r="L122" i="5"/>
  <c r="H128" i="5"/>
  <c r="L133" i="5"/>
  <c r="N74" i="5"/>
  <c r="P96" i="5"/>
  <c r="H123" i="5"/>
  <c r="O140" i="5"/>
  <c r="L52" i="5"/>
  <c r="P57" i="5"/>
  <c r="H63" i="5"/>
  <c r="L68" i="5"/>
  <c r="P73" i="5"/>
  <c r="H79" i="5"/>
  <c r="Q55" i="5"/>
  <c r="R67" i="5"/>
  <c r="O79" i="5"/>
  <c r="N88" i="5"/>
  <c r="R93" i="5"/>
  <c r="N104" i="5"/>
  <c r="R109" i="5"/>
  <c r="N120" i="5"/>
  <c r="G71" i="5"/>
  <c r="G85" i="5"/>
  <c r="G93" i="5"/>
  <c r="Q101" i="5"/>
  <c r="R60" i="5"/>
  <c r="N76" i="5"/>
  <c r="G87" i="5"/>
  <c r="L94" i="5"/>
  <c r="M101" i="5"/>
  <c r="L110" i="5"/>
  <c r="M117" i="5"/>
  <c r="P125" i="5"/>
  <c r="H131" i="5"/>
  <c r="M63" i="5"/>
  <c r="N86" i="5"/>
  <c r="Q111" i="5"/>
  <c r="O123" i="5"/>
  <c r="Q130" i="5"/>
  <c r="O139" i="5"/>
  <c r="O147" i="5"/>
  <c r="Q199" i="5"/>
  <c r="M194" i="5"/>
  <c r="H187" i="5"/>
  <c r="M172" i="5"/>
  <c r="Q148" i="5"/>
  <c r="L200" i="5"/>
  <c r="H195" i="5"/>
  <c r="Q174" i="5"/>
  <c r="R151" i="5"/>
  <c r="G201" i="5"/>
  <c r="G193" i="5"/>
  <c r="H184" i="5"/>
  <c r="M166" i="5"/>
  <c r="R136" i="5"/>
  <c r="R193" i="5"/>
  <c r="Q185" i="5"/>
  <c r="R188" i="5"/>
  <c r="N183" i="5"/>
  <c r="R172" i="5"/>
  <c r="N167" i="5"/>
  <c r="M156" i="5"/>
  <c r="L149" i="5"/>
  <c r="Q119" i="5"/>
  <c r="H179" i="5"/>
  <c r="P173" i="5"/>
  <c r="L168" i="5"/>
  <c r="H163" i="5"/>
  <c r="N157" i="5"/>
  <c r="M150" i="5"/>
  <c r="Q140" i="5"/>
  <c r="P106" i="5"/>
  <c r="O187" i="5"/>
  <c r="O179" i="5"/>
  <c r="O171" i="5"/>
  <c r="O163" i="5"/>
  <c r="Q154" i="5"/>
  <c r="N136" i="5"/>
  <c r="Q99" i="5"/>
  <c r="N127" i="5"/>
  <c r="L119" i="5"/>
  <c r="M107" i="5"/>
  <c r="O94" i="5"/>
  <c r="G77" i="5"/>
  <c r="H148" i="5"/>
  <c r="P142" i="5"/>
  <c r="L137" i="5"/>
  <c r="N129" i="5"/>
  <c r="H122" i="5"/>
  <c r="O98" i="5"/>
  <c r="H83" i="5"/>
  <c r="Q58" i="5"/>
  <c r="O152" i="5"/>
  <c r="G133" i="5"/>
  <c r="L91" i="5"/>
  <c r="P124" i="5"/>
  <c r="H93" i="5"/>
  <c r="G97" i="5"/>
  <c r="P83" i="5"/>
  <c r="M53" i="5"/>
  <c r="L59" i="5"/>
  <c r="N41" i="5"/>
  <c r="O2" i="5"/>
  <c r="Q50" i="5"/>
  <c r="L44" i="5"/>
  <c r="L24" i="5"/>
  <c r="P22" i="5"/>
  <c r="O4" i="5"/>
  <c r="R18" i="5"/>
  <c r="R12" i="5"/>
  <c r="M6" i="5"/>
  <c r="R14" i="5"/>
  <c r="N20" i="5"/>
  <c r="P33" i="5"/>
  <c r="O19" i="5"/>
  <c r="M19" i="5"/>
  <c r="N48" i="5"/>
  <c r="O48" i="5"/>
  <c r="P5" i="5"/>
  <c r="P48" i="5"/>
  <c r="M2" i="5"/>
  <c r="N29" i="5"/>
  <c r="N30" i="5"/>
  <c r="R45" i="5"/>
  <c r="Q72" i="5"/>
  <c r="H101" i="5"/>
  <c r="H117" i="5"/>
  <c r="H124" i="5"/>
  <c r="L129" i="5"/>
  <c r="N80" i="5"/>
  <c r="Q103" i="5"/>
  <c r="O113" i="5"/>
  <c r="G125" i="5"/>
  <c r="R133" i="5"/>
  <c r="R52" i="5"/>
  <c r="P53" i="5"/>
  <c r="H59" i="5"/>
  <c r="L64" i="5"/>
  <c r="P69" i="5"/>
  <c r="H75" i="5"/>
  <c r="Q52" i="5"/>
  <c r="R62" i="5"/>
  <c r="G70" i="5"/>
  <c r="R78" i="5"/>
  <c r="M84" i="5"/>
  <c r="Q60" i="5"/>
  <c r="N81" i="5"/>
  <c r="R89" i="5"/>
  <c r="N100" i="5"/>
  <c r="R105" i="5"/>
  <c r="N116" i="5"/>
  <c r="R121" i="5"/>
  <c r="M61" i="5"/>
  <c r="L87" i="5"/>
  <c r="P94" i="5"/>
  <c r="O103" i="5"/>
  <c r="G64" i="5"/>
  <c r="R79" i="5"/>
  <c r="H89" i="5"/>
  <c r="H105" i="5"/>
  <c r="H121" i="5"/>
  <c r="H127" i="5"/>
  <c r="L132" i="5"/>
  <c r="Q69" i="5"/>
  <c r="M90" i="5"/>
  <c r="P104" i="5"/>
  <c r="M125" i="5"/>
  <c r="N132" i="5"/>
  <c r="G141" i="5"/>
  <c r="G149" i="5"/>
  <c r="M198" i="5"/>
  <c r="L184" i="5"/>
  <c r="H199" i="5"/>
  <c r="P193" i="5"/>
  <c r="M185" i="5"/>
  <c r="M169" i="5"/>
  <c r="R142" i="5"/>
  <c r="O199" i="5"/>
  <c r="M191" i="5"/>
  <c r="L181" i="5"/>
  <c r="H112" i="5"/>
  <c r="R197" i="5"/>
  <c r="N192" i="5"/>
  <c r="Q164" i="5"/>
  <c r="H98" i="5"/>
  <c r="N187" i="5"/>
  <c r="R176" i="5"/>
  <c r="N171" i="5"/>
  <c r="R160" i="5"/>
  <c r="P154" i="5"/>
  <c r="M136" i="5"/>
  <c r="G99" i="5"/>
  <c r="P177" i="5"/>
  <c r="L172" i="5"/>
  <c r="H167" i="5"/>
  <c r="P161" i="5"/>
  <c r="Q155" i="5"/>
  <c r="P148" i="5"/>
  <c r="O93" i="5"/>
  <c r="G185" i="5"/>
  <c r="G177" i="5"/>
  <c r="G169" i="5"/>
  <c r="G161" i="5"/>
  <c r="H153" i="5"/>
  <c r="N144" i="5"/>
  <c r="Q133" i="5"/>
  <c r="P84" i="5"/>
  <c r="Q125" i="5"/>
  <c r="G117" i="5"/>
  <c r="H91" i="5"/>
  <c r="O70" i="5"/>
  <c r="P146" i="5"/>
  <c r="L141" i="5"/>
  <c r="H136" i="5"/>
  <c r="Q127" i="5"/>
  <c r="O119" i="5"/>
  <c r="Q107" i="5"/>
  <c r="H95" i="5"/>
  <c r="Q77" i="5"/>
  <c r="G158" i="5"/>
  <c r="G151" i="5"/>
  <c r="O127" i="5"/>
  <c r="O77" i="5"/>
  <c r="L114" i="5"/>
  <c r="M77" i="5"/>
  <c r="O91" i="5"/>
  <c r="R100" i="5"/>
  <c r="R77" i="5"/>
  <c r="Q75" i="5"/>
  <c r="L75" i="5"/>
  <c r="H54" i="5"/>
  <c r="M48" i="5"/>
  <c r="N49" i="5"/>
  <c r="N11" i="5"/>
  <c r="P7" i="5"/>
  <c r="L13" i="5"/>
  <c r="P3" i="5"/>
  <c r="M27" i="5"/>
  <c r="P13" i="5"/>
  <c r="O23" i="5"/>
  <c r="Q27" i="5"/>
  <c r="R3" i="5"/>
  <c r="R5" i="5"/>
  <c r="P26" i="5"/>
  <c r="Q24" i="5"/>
  <c r="M50" i="5"/>
  <c r="P49" i="5"/>
  <c r="O30" i="5"/>
  <c r="L27" i="5"/>
  <c r="P39" i="5"/>
  <c r="Q37" i="5"/>
  <c r="R51" i="5"/>
  <c r="O15" i="5"/>
  <c r="O172" i="5"/>
  <c r="M137" i="5"/>
  <c r="P166" i="5"/>
  <c r="Q135" i="5"/>
  <c r="R169" i="5"/>
  <c r="M163" i="5"/>
  <c r="O196" i="5"/>
  <c r="H181" i="5"/>
  <c r="L135" i="5"/>
  <c r="L152" i="5"/>
  <c r="N34" i="5"/>
  <c r="H149" i="5"/>
  <c r="O180" i="5"/>
  <c r="H172" i="5"/>
  <c r="M146" i="5"/>
  <c r="N176" i="5"/>
  <c r="M190" i="5"/>
  <c r="Q162" i="5"/>
  <c r="R137" i="5"/>
  <c r="L147" i="5"/>
  <c r="Q20" i="5"/>
  <c r="O188" i="5"/>
  <c r="L155" i="5"/>
  <c r="L177" i="5"/>
  <c r="N184" i="5"/>
  <c r="N201" i="5"/>
  <c r="H192" i="5"/>
  <c r="Q89" i="5"/>
  <c r="Q91" i="5"/>
  <c r="P159" i="5"/>
  <c r="Q172" i="5"/>
  <c r="O164" i="5"/>
  <c r="Q113" i="5"/>
  <c r="L161" i="5"/>
  <c r="G108" i="5"/>
  <c r="Q175" i="5"/>
  <c r="L107" i="5"/>
  <c r="G140" i="5"/>
  <c r="L156" i="5"/>
  <c r="M158" i="5"/>
  <c r="N46" i="5"/>
  <c r="P11" i="7"/>
  <c r="P10" i="7"/>
  <c r="P12" i="7"/>
  <c r="P13" i="7"/>
  <c r="Q33" i="5"/>
  <c r="R32" i="5"/>
  <c r="AH8" i="4"/>
  <c r="B18" i="3"/>
  <c r="B17" i="3"/>
  <c r="AH3" i="4"/>
  <c r="AH12" i="4"/>
  <c r="AH10" i="4"/>
  <c r="AH9" i="4"/>
  <c r="AH11" i="4"/>
  <c r="AH5" i="4"/>
  <c r="AH23" i="4"/>
  <c r="AH18" i="4"/>
  <c r="AH6" i="4"/>
  <c r="AH14" i="4"/>
  <c r="AH2" i="4"/>
  <c r="AH13" i="4"/>
  <c r="AH15" i="4"/>
  <c r="AH17" i="4"/>
  <c r="AH7" i="4"/>
  <c r="AH4" i="4"/>
  <c r="BC2" i="4"/>
  <c r="BC4" i="4"/>
  <c r="Q21" i="5"/>
  <c r="BC16" i="7"/>
  <c r="BC17" i="7"/>
  <c r="K33" i="8"/>
  <c r="Q34" i="5"/>
  <c r="R34" i="5"/>
  <c r="R36" i="5"/>
  <c r="Q32" i="5"/>
  <c r="D14" i="4"/>
  <c r="R48" i="5"/>
  <c r="R33" i="5"/>
  <c r="R35" i="5"/>
  <c r="Q36" i="5"/>
  <c r="Q35" i="5"/>
  <c r="Q47" i="5"/>
  <c r="Q48" i="5"/>
  <c r="H48" i="5"/>
  <c r="R47" i="5"/>
  <c r="D15" i="4"/>
  <c r="Q15" i="5"/>
  <c r="BC6" i="4"/>
  <c r="BL4" i="4"/>
  <c r="BH4" i="4"/>
  <c r="J38" i="8"/>
  <c r="R21" i="5"/>
  <c r="BN4" i="4"/>
  <c r="BG4" i="4"/>
  <c r="BK4" i="4"/>
  <c r="BN2" i="4"/>
  <c r="K34" i="8"/>
  <c r="K35" i="8"/>
  <c r="BH2" i="4"/>
  <c r="BG2" i="4"/>
  <c r="R15" i="5"/>
  <c r="BH6" i="4"/>
  <c r="CL12" i="4"/>
  <c r="BG6" i="4"/>
  <c r="BK6" i="4"/>
  <c r="BN6" i="4"/>
  <c r="P6" i="7"/>
  <c r="P7" i="7"/>
  <c r="O29" i="8"/>
  <c r="P29" i="8"/>
  <c r="O30" i="8"/>
  <c r="P30" i="8"/>
  <c r="D16" i="4"/>
  <c r="D17" i="4"/>
  <c r="BL6" i="4"/>
  <c r="Q9" i="5"/>
  <c r="BK2" i="4"/>
  <c r="R9" i="5"/>
  <c r="BL2" i="4"/>
  <c r="BO4" i="4"/>
  <c r="BR4" i="4"/>
  <c r="CL13" i="4"/>
  <c r="BO2" i="4"/>
  <c r="BO6" i="4"/>
  <c r="R22" i="5"/>
  <c r="R2" i="5"/>
  <c r="D18" i="4"/>
  <c r="BR6" i="4"/>
  <c r="BR2" i="4"/>
  <c r="BV5" i="4"/>
  <c r="B7" i="5"/>
  <c r="BV25" i="4"/>
  <c r="Q2" i="5"/>
  <c r="Q22" i="5"/>
  <c r="DH16" i="4"/>
  <c r="DH49" i="4"/>
  <c r="DH25" i="4"/>
  <c r="DH52" i="4"/>
  <c r="DH33" i="4"/>
  <c r="DH42" i="4"/>
  <c r="DH31" i="4"/>
  <c r="DH29" i="4"/>
  <c r="DH50" i="4"/>
  <c r="DH45" i="4"/>
  <c r="DH23" i="4"/>
  <c r="DH21" i="4"/>
  <c r="DH24" i="4"/>
  <c r="DH17" i="4"/>
  <c r="DH20" i="4"/>
  <c r="DH43" i="4"/>
  <c r="DH51" i="4"/>
  <c r="DH15" i="4"/>
  <c r="DH34" i="4"/>
  <c r="DH46" i="4"/>
  <c r="DH35" i="4"/>
  <c r="DH36" i="4"/>
  <c r="DH32" i="4"/>
  <c r="DH48" i="4"/>
  <c r="DH19" i="4"/>
  <c r="DH22" i="4"/>
  <c r="DH38" i="4"/>
  <c r="DH41" i="4"/>
  <c r="DH39" i="4"/>
  <c r="DH18" i="4"/>
  <c r="DH14" i="4"/>
  <c r="DH28" i="4"/>
  <c r="DH40" i="4"/>
  <c r="DH26" i="4"/>
  <c r="DH37" i="4"/>
  <c r="DH30" i="4"/>
  <c r="DH44" i="4"/>
  <c r="DH27" i="4"/>
  <c r="DH47" i="4"/>
  <c r="D19" i="4"/>
  <c r="W7" i="7"/>
  <c r="W9" i="7"/>
  <c r="W5" i="7"/>
  <c r="W16" i="7"/>
  <c r="W49" i="7"/>
  <c r="CV16" i="4"/>
  <c r="CV49" i="4"/>
  <c r="W25" i="7"/>
  <c r="W11" i="7"/>
  <c r="CV25" i="4"/>
  <c r="W52" i="7"/>
  <c r="W32" i="7"/>
  <c r="W40" i="7"/>
  <c r="W29" i="7"/>
  <c r="W42" i="7"/>
  <c r="W28" i="7"/>
  <c r="W31" i="7"/>
  <c r="W33" i="7"/>
  <c r="W30" i="7"/>
  <c r="W37" i="7"/>
  <c r="W26" i="7"/>
  <c r="W36" i="7"/>
  <c r="W34" i="7"/>
  <c r="W44" i="7"/>
  <c r="W46" i="7"/>
  <c r="W45" i="7"/>
  <c r="W38" i="7"/>
  <c r="W41" i="7"/>
  <c r="W48" i="7"/>
  <c r="W50" i="7"/>
  <c r="W35" i="7"/>
  <c r="W19" i="7"/>
  <c r="W22" i="7"/>
  <c r="W4" i="7"/>
  <c r="W23" i="7"/>
  <c r="W12" i="7"/>
  <c r="W15" i="7"/>
  <c r="W6" i="7"/>
  <c r="W3" i="7"/>
  <c r="W8" i="7"/>
  <c r="W43" i="7"/>
  <c r="W13" i="7"/>
  <c r="W24" i="7"/>
  <c r="W10" i="7"/>
  <c r="W2" i="7"/>
  <c r="W21" i="7"/>
  <c r="W14" i="7"/>
  <c r="W17" i="7"/>
  <c r="W20" i="7"/>
  <c r="W18" i="7"/>
  <c r="W39" i="7"/>
  <c r="W51" i="7"/>
  <c r="W27" i="7"/>
  <c r="W47" i="7"/>
  <c r="BC13" i="7"/>
  <c r="L34" i="8"/>
  <c r="N34" i="8"/>
  <c r="L35" i="8"/>
  <c r="J33" i="8"/>
  <c r="J39" i="8"/>
  <c r="FL18" i="4"/>
  <c r="FL17" i="4"/>
  <c r="FL21" i="4"/>
  <c r="FL19" i="4"/>
  <c r="FL28" i="4"/>
  <c r="FL29" i="4"/>
  <c r="FL27" i="4"/>
  <c r="FL20" i="4"/>
  <c r="FL14" i="4"/>
  <c r="FL24" i="4"/>
  <c r="FL15" i="4"/>
  <c r="FL23" i="4"/>
  <c r="FL22" i="4"/>
  <c r="FL26" i="4"/>
  <c r="FL30" i="4"/>
  <c r="D20" i="4"/>
  <c r="FB16" i="4"/>
  <c r="FB49" i="4"/>
  <c r="FB11" i="4"/>
  <c r="FB9" i="4"/>
  <c r="FB5" i="4"/>
  <c r="FB25" i="4"/>
  <c r="FB52" i="4"/>
  <c r="FB42" i="4"/>
  <c r="FB46" i="4"/>
  <c r="FB30" i="4"/>
  <c r="FB32" i="4"/>
  <c r="FB33" i="4"/>
  <c r="FB28" i="4"/>
  <c r="FB44" i="4"/>
  <c r="FB41" i="4"/>
  <c r="FB36" i="4"/>
  <c r="FB45" i="4"/>
  <c r="FB38" i="4"/>
  <c r="FB40" i="4"/>
  <c r="FB34" i="4"/>
  <c r="FB50" i="4"/>
  <c r="FB29" i="4"/>
  <c r="FB43" i="4"/>
  <c r="FB26" i="4"/>
  <c r="FB37" i="4"/>
  <c r="FB48" i="4"/>
  <c r="FB31" i="4"/>
  <c r="FB39" i="4"/>
  <c r="FB51" i="4"/>
  <c r="FB35" i="4"/>
  <c r="FB47" i="4"/>
  <c r="FB27" i="4"/>
  <c r="FB21" i="4"/>
  <c r="FB22" i="4"/>
  <c r="FB15" i="4"/>
  <c r="FB4" i="4"/>
  <c r="FB6" i="4"/>
  <c r="FB10" i="4"/>
  <c r="FB12" i="4"/>
  <c r="FB3" i="4"/>
  <c r="FB17" i="4"/>
  <c r="FB14" i="4"/>
  <c r="FB8" i="4"/>
  <c r="FB2" i="4"/>
  <c r="FB23" i="4"/>
  <c r="FB13" i="4"/>
  <c r="FB20" i="4"/>
  <c r="FB24" i="4"/>
  <c r="FB18" i="4"/>
  <c r="FB19" i="4"/>
  <c r="FB7" i="4"/>
  <c r="FF4" i="4"/>
  <c r="FF7" i="4"/>
  <c r="FF10" i="4"/>
  <c r="L33" i="8"/>
  <c r="N33" i="8"/>
  <c r="O33" i="8"/>
  <c r="P33" i="8"/>
  <c r="FK30" i="4"/>
  <c r="FK26" i="4"/>
  <c r="FK22" i="4"/>
  <c r="FK23" i="4"/>
  <c r="FK15" i="4"/>
  <c r="FQ3" i="4"/>
  <c r="FQ4" i="4"/>
  <c r="FQ6" i="4"/>
  <c r="FQ7" i="4"/>
  <c r="FK24" i="4"/>
  <c r="FK14" i="4"/>
  <c r="FK20" i="4"/>
  <c r="FK27" i="4"/>
  <c r="FK29" i="4"/>
  <c r="FK28" i="4"/>
  <c r="FK19" i="4"/>
  <c r="FK21" i="4"/>
  <c r="FK17" i="4"/>
  <c r="FK18" i="4"/>
  <c r="D21" i="4"/>
  <c r="CV22" i="4"/>
  <c r="CV48" i="4"/>
  <c r="CV40" i="4"/>
  <c r="CV24" i="4"/>
  <c r="CV31" i="4"/>
  <c r="CV27" i="4"/>
  <c r="CV19" i="4"/>
  <c r="CV50" i="4"/>
  <c r="CV47" i="4"/>
  <c r="CV33" i="4"/>
  <c r="CV35" i="4"/>
  <c r="CV38" i="4"/>
  <c r="CV51" i="4"/>
  <c r="CV46" i="4"/>
  <c r="CV36" i="4"/>
  <c r="CV30" i="4"/>
  <c r="CV20" i="4"/>
  <c r="CV52" i="4"/>
  <c r="CV28" i="4"/>
  <c r="CV15" i="4"/>
  <c r="CV29" i="4"/>
  <c r="CV41" i="4"/>
  <c r="CV21" i="4"/>
  <c r="CV34" i="4"/>
  <c r="CV43" i="4"/>
  <c r="CV23" i="4"/>
  <c r="CV44" i="4"/>
  <c r="CV45" i="4"/>
  <c r="CV17" i="4"/>
  <c r="CV42" i="4"/>
  <c r="CV32" i="4"/>
  <c r="CV39" i="4"/>
  <c r="CV26" i="4"/>
  <c r="CV14" i="4"/>
  <c r="CV37" i="4"/>
  <c r="CV18" i="4"/>
  <c r="FR4" i="4"/>
  <c r="FR3" i="4"/>
  <c r="FR6" i="4"/>
  <c r="FR7" i="4"/>
  <c r="D22" i="4"/>
  <c r="DS5" i="4"/>
  <c r="DS6" i="4"/>
  <c r="D23" i="4"/>
  <c r="D24" i="4"/>
  <c r="D25" i="4"/>
  <c r="D26" i="4"/>
  <c r="D27" i="4"/>
  <c r="D28" i="4"/>
  <c r="D29" i="4"/>
  <c r="D30" i="4"/>
  <c r="D33" i="4"/>
  <c r="J32" i="3"/>
  <c r="J7" i="3"/>
  <c r="J20" i="3"/>
  <c r="J27" i="3"/>
  <c r="J4" i="3"/>
  <c r="J13" i="3"/>
  <c r="J25" i="3"/>
  <c r="J38" i="3"/>
  <c r="J2" i="3"/>
  <c r="J45" i="3"/>
  <c r="J26" i="3"/>
  <c r="J35" i="3"/>
  <c r="J23" i="3"/>
  <c r="J18" i="3"/>
  <c r="J22" i="3"/>
  <c r="J17" i="3"/>
  <c r="J8" i="3"/>
  <c r="J24" i="3"/>
  <c r="J40" i="3"/>
  <c r="J11" i="3"/>
  <c r="J33" i="3"/>
  <c r="J19" i="3"/>
  <c r="J30" i="3"/>
  <c r="J34" i="3"/>
  <c r="J12" i="3"/>
  <c r="J42" i="3"/>
  <c r="J10" i="3"/>
  <c r="J9" i="3"/>
  <c r="J29" i="3"/>
  <c r="J6" i="3"/>
  <c r="J31" i="3"/>
  <c r="J15" i="3"/>
  <c r="J44" i="3"/>
  <c r="J37" i="3"/>
  <c r="J39" i="3"/>
  <c r="J21" i="3"/>
  <c r="J16" i="3"/>
  <c r="J5" i="3"/>
  <c r="J43" i="3"/>
  <c r="J14" i="3"/>
  <c r="J41" i="3"/>
  <c r="J28" i="3"/>
  <c r="J3" i="3"/>
  <c r="J36" i="3"/>
  <c r="D31" i="4"/>
  <c r="D32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50" i="4"/>
  <c r="D49" i="4"/>
  <c r="D51" i="4"/>
  <c r="D52" i="4"/>
  <c r="B25" i="4"/>
  <c r="W6" i="4"/>
  <c r="B46" i="4"/>
  <c r="B48" i="4"/>
  <c r="B51" i="4"/>
  <c r="B42" i="4"/>
  <c r="B44" i="4"/>
  <c r="G47" i="5"/>
  <c r="G46" i="5"/>
  <c r="H35" i="5"/>
  <c r="H45" i="5"/>
  <c r="H43" i="5"/>
  <c r="H42" i="5"/>
  <c r="G44" i="5"/>
  <c r="H44" i="5"/>
  <c r="H39" i="5"/>
  <c r="K36" i="5"/>
  <c r="H47" i="5"/>
  <c r="K40" i="5"/>
  <c r="H40" i="5"/>
  <c r="K39" i="5"/>
  <c r="G39" i="5"/>
  <c r="H46" i="5"/>
  <c r="G40" i="5"/>
  <c r="G37" i="5"/>
  <c r="K37" i="5"/>
  <c r="K46" i="5"/>
  <c r="H36" i="5"/>
  <c r="G43" i="5"/>
  <c r="G36" i="5"/>
  <c r="H37" i="5"/>
  <c r="K41" i="5"/>
  <c r="G42" i="5"/>
  <c r="K45" i="5"/>
  <c r="K43" i="5"/>
  <c r="H38" i="5"/>
  <c r="K42" i="5"/>
  <c r="G35" i="5"/>
  <c r="K44" i="5"/>
  <c r="G41" i="5"/>
  <c r="H41" i="5"/>
  <c r="G45" i="5"/>
  <c r="G38" i="5"/>
  <c r="K47" i="5"/>
  <c r="K35" i="5"/>
  <c r="K38" i="5"/>
  <c r="B49" i="4"/>
  <c r="B5" i="4"/>
  <c r="B24" i="4"/>
  <c r="B12" i="4"/>
  <c r="B20" i="4"/>
  <c r="B10" i="4"/>
  <c r="B32" i="4"/>
  <c r="B26" i="4"/>
  <c r="B31" i="4"/>
  <c r="B38" i="4"/>
  <c r="B43" i="4"/>
  <c r="B23" i="4"/>
  <c r="B45" i="4"/>
  <c r="B11" i="4"/>
  <c r="B52" i="4"/>
  <c r="B15" i="4"/>
  <c r="B4" i="4"/>
  <c r="B13" i="4"/>
  <c r="B34" i="4"/>
  <c r="B21" i="4"/>
  <c r="B27" i="4"/>
  <c r="B35" i="4"/>
  <c r="B39" i="4"/>
  <c r="B47" i="4"/>
  <c r="B9" i="4"/>
  <c r="B17" i="4"/>
  <c r="B6" i="4"/>
  <c r="B8" i="4"/>
  <c r="B28" i="4"/>
  <c r="B41" i="4"/>
  <c r="B7" i="4"/>
  <c r="B16" i="4"/>
  <c r="B18" i="4"/>
  <c r="B2" i="4"/>
  <c r="B3" i="4"/>
  <c r="B14" i="4"/>
  <c r="B19" i="4"/>
  <c r="B33" i="4"/>
  <c r="B29" i="4"/>
  <c r="B36" i="4"/>
  <c r="B40" i="4"/>
  <c r="B50" i="4"/>
  <c r="B22" i="4"/>
  <c r="B30" i="4"/>
  <c r="B37" i="4"/>
  <c r="G27" i="5"/>
  <c r="H23" i="5"/>
  <c r="H30" i="5"/>
  <c r="K23" i="5"/>
  <c r="G13" i="5"/>
  <c r="G16" i="5"/>
  <c r="K31" i="5"/>
  <c r="K29" i="5"/>
  <c r="H21" i="5"/>
  <c r="G4" i="5"/>
  <c r="H19" i="5"/>
  <c r="G6" i="5"/>
  <c r="K16" i="5"/>
  <c r="G10" i="5"/>
  <c r="G5" i="5"/>
  <c r="K2" i="5"/>
  <c r="K17" i="5"/>
  <c r="K5" i="5"/>
  <c r="H28" i="5"/>
  <c r="G25" i="5"/>
  <c r="G11" i="5"/>
  <c r="K7" i="5"/>
  <c r="K10" i="5"/>
  <c r="K27" i="5"/>
  <c r="G23" i="5"/>
  <c r="H20" i="5"/>
  <c r="H7" i="5"/>
  <c r="H33" i="5"/>
  <c r="H13" i="5"/>
  <c r="G15" i="5"/>
  <c r="K25" i="5"/>
  <c r="G21" i="5"/>
  <c r="G20" i="5"/>
  <c r="K13" i="5"/>
  <c r="H12" i="5"/>
  <c r="H9" i="5"/>
  <c r="G28" i="5"/>
  <c r="G34" i="5"/>
  <c r="H14" i="5"/>
  <c r="K11" i="5"/>
  <c r="K18" i="5"/>
  <c r="K14" i="5"/>
  <c r="H6" i="5"/>
  <c r="H27" i="5"/>
  <c r="G22" i="5"/>
  <c r="G9" i="5"/>
  <c r="K15" i="5"/>
  <c r="K9" i="5"/>
  <c r="K33" i="5"/>
  <c r="G2" i="5"/>
  <c r="K8" i="5"/>
  <c r="H25" i="5"/>
  <c r="H16" i="5"/>
  <c r="G12" i="5"/>
  <c r="H32" i="5"/>
  <c r="H18" i="5"/>
  <c r="H17" i="5"/>
  <c r="H4" i="5"/>
  <c r="K21" i="5"/>
  <c r="K3" i="5"/>
  <c r="K24" i="5"/>
  <c r="G32" i="5"/>
  <c r="K20" i="5"/>
  <c r="K4" i="5"/>
  <c r="G19" i="5"/>
  <c r="H34" i="5"/>
  <c r="H29" i="5"/>
  <c r="G17" i="5"/>
  <c r="G18" i="5"/>
  <c r="H10" i="5"/>
  <c r="H26" i="5"/>
  <c r="H24" i="5"/>
  <c r="K30" i="5"/>
  <c r="H5" i="5"/>
  <c r="K6" i="5"/>
  <c r="G14" i="5"/>
  <c r="G26" i="5"/>
  <c r="K32" i="5"/>
  <c r="H15" i="5"/>
  <c r="G8" i="5"/>
  <c r="H2" i="5"/>
  <c r="K26" i="5"/>
  <c r="H31" i="5"/>
  <c r="H22" i="5"/>
  <c r="G7" i="5"/>
  <c r="K28" i="5"/>
  <c r="K34" i="5"/>
  <c r="G33" i="5"/>
  <c r="G31" i="5"/>
  <c r="K19" i="5"/>
  <c r="H3" i="5"/>
  <c r="K22" i="5"/>
  <c r="G24" i="5"/>
  <c r="G29" i="5"/>
  <c r="H11" i="5"/>
  <c r="H8" i="5"/>
  <c r="G30" i="5"/>
  <c r="K12" i="5"/>
  <c r="G3" i="5"/>
  <c r="C25" i="4"/>
  <c r="C30" i="4"/>
  <c r="C22" i="4"/>
  <c r="C48" i="4"/>
  <c r="C37" i="4"/>
  <c r="C40" i="4"/>
  <c r="C19" i="4"/>
  <c r="C18" i="4"/>
  <c r="C28" i="4"/>
  <c r="C9" i="4"/>
  <c r="C27" i="4"/>
  <c r="C4" i="4"/>
  <c r="C45" i="4"/>
  <c r="C31" i="4"/>
  <c r="C20" i="4"/>
  <c r="C36" i="4"/>
  <c r="C14" i="4"/>
  <c r="C16" i="4"/>
  <c r="C8" i="4"/>
  <c r="C47" i="4"/>
  <c r="C21" i="4"/>
  <c r="C15" i="4"/>
  <c r="C23" i="4"/>
  <c r="C26" i="4"/>
  <c r="C12" i="4"/>
  <c r="C42" i="4"/>
  <c r="C29" i="4"/>
  <c r="C3" i="4"/>
  <c r="C7" i="4"/>
  <c r="C6" i="4"/>
  <c r="C39" i="4"/>
  <c r="C34" i="4"/>
  <c r="C52" i="4"/>
  <c r="C43" i="4"/>
  <c r="C32" i="4"/>
  <c r="C24" i="4"/>
  <c r="C50" i="4"/>
  <c r="C33" i="4"/>
  <c r="C49" i="4"/>
  <c r="C2" i="4"/>
  <c r="C44" i="4"/>
  <c r="C46" i="4"/>
  <c r="C41" i="4"/>
  <c r="C17" i="4"/>
  <c r="C35" i="4"/>
  <c r="C13" i="4"/>
  <c r="C11" i="4"/>
  <c r="C38" i="4"/>
  <c r="C10" i="4"/>
  <c r="C5" i="4"/>
  <c r="C51" i="4"/>
  <c r="F51" i="3"/>
  <c r="G51" i="3"/>
  <c r="E51" i="3"/>
  <c r="E52" i="3"/>
  <c r="I51" i="3"/>
  <c r="G52" i="3"/>
  <c r="H52" i="3"/>
  <c r="F52" i="3"/>
  <c r="H51" i="3"/>
  <c r="I52" i="3"/>
  <c r="E49" i="3"/>
  <c r="G47" i="3"/>
  <c r="F47" i="3"/>
  <c r="E50" i="3"/>
  <c r="E46" i="3"/>
  <c r="E3" i="3"/>
  <c r="E12" i="3"/>
  <c r="E36" i="3"/>
  <c r="F40" i="3"/>
  <c r="H8" i="3"/>
  <c r="I41" i="3"/>
  <c r="H41" i="3"/>
  <c r="G4" i="3"/>
  <c r="I6" i="3"/>
  <c r="E13" i="3"/>
  <c r="E38" i="3"/>
  <c r="I33" i="3"/>
  <c r="F12" i="3"/>
  <c r="H31" i="3"/>
  <c r="G42" i="3"/>
  <c r="G14" i="3"/>
  <c r="H25" i="3"/>
  <c r="G24" i="3"/>
  <c r="H18" i="3"/>
  <c r="H27" i="3"/>
  <c r="F37" i="3"/>
  <c r="H5" i="3"/>
  <c r="E33" i="3"/>
  <c r="F15" i="3"/>
  <c r="G23" i="3"/>
  <c r="I22" i="3"/>
  <c r="H10" i="3"/>
  <c r="F24" i="3"/>
  <c r="H24" i="3"/>
  <c r="I8" i="3"/>
  <c r="G39" i="3"/>
  <c r="F28" i="3"/>
  <c r="I11" i="3"/>
  <c r="F44" i="3"/>
  <c r="E43" i="3"/>
  <c r="G19" i="3"/>
  <c r="I25" i="3"/>
  <c r="G31" i="3"/>
  <c r="E11" i="3"/>
  <c r="G16" i="3"/>
  <c r="F22" i="3"/>
  <c r="G30" i="3"/>
  <c r="H3" i="3"/>
  <c r="F10" i="3"/>
  <c r="E35" i="3"/>
  <c r="F45" i="3"/>
  <c r="G12" i="3"/>
  <c r="I21" i="3"/>
  <c r="H20" i="3"/>
  <c r="I12" i="3"/>
  <c r="F38" i="3"/>
  <c r="H49" i="3"/>
  <c r="H50" i="3"/>
  <c r="G48" i="3"/>
  <c r="I48" i="3"/>
  <c r="E47" i="3"/>
  <c r="G46" i="3"/>
  <c r="F4" i="3"/>
  <c r="E25" i="3"/>
  <c r="G11" i="3"/>
  <c r="E31" i="3"/>
  <c r="F39" i="3"/>
  <c r="E19" i="3"/>
  <c r="H38" i="3"/>
  <c r="E6" i="3"/>
  <c r="G3" i="3"/>
  <c r="G22" i="3"/>
  <c r="I27" i="3"/>
  <c r="E14" i="3"/>
  <c r="I38" i="3"/>
  <c r="I45" i="3"/>
  <c r="G18" i="3"/>
  <c r="E16" i="3"/>
  <c r="I26" i="3"/>
  <c r="I13" i="3"/>
  <c r="H19" i="3"/>
  <c r="I44" i="3"/>
  <c r="H14" i="3"/>
  <c r="I17" i="3"/>
  <c r="F27" i="3"/>
  <c r="H29" i="3"/>
  <c r="F19" i="3"/>
  <c r="H44" i="3"/>
  <c r="I15" i="3"/>
  <c r="H4" i="3"/>
  <c r="G2" i="3"/>
  <c r="F18" i="3"/>
  <c r="E24" i="3"/>
  <c r="E37" i="3"/>
  <c r="G20" i="3"/>
  <c r="I35" i="3"/>
  <c r="I31" i="3"/>
  <c r="G15" i="3"/>
  <c r="H37" i="3"/>
  <c r="H32" i="3"/>
  <c r="I10" i="3"/>
  <c r="I42" i="3"/>
  <c r="E27" i="3"/>
  <c r="F2" i="3"/>
  <c r="I3" i="3"/>
  <c r="H9" i="3"/>
  <c r="G40" i="3"/>
  <c r="I23" i="3"/>
  <c r="G13" i="3"/>
  <c r="E41" i="3"/>
  <c r="E40" i="3"/>
  <c r="H7" i="3"/>
  <c r="I28" i="3"/>
  <c r="G29" i="3"/>
  <c r="H17" i="3"/>
  <c r="F21" i="3"/>
  <c r="E48" i="3"/>
  <c r="G50" i="3"/>
  <c r="F48" i="3"/>
  <c r="H48" i="3"/>
  <c r="F50" i="3"/>
  <c r="I49" i="3"/>
  <c r="F46" i="3"/>
  <c r="H2" i="3"/>
  <c r="E45" i="3"/>
  <c r="H16" i="3"/>
  <c r="F30" i="3"/>
  <c r="F34" i="3"/>
  <c r="G7" i="3"/>
  <c r="F43" i="3"/>
  <c r="F3" i="3"/>
  <c r="H11" i="3"/>
  <c r="I37" i="3"/>
  <c r="G38" i="3"/>
  <c r="F8" i="3"/>
  <c r="F31" i="3"/>
  <c r="E34" i="3"/>
  <c r="G10" i="3"/>
  <c r="F36" i="3"/>
  <c r="E30" i="3"/>
  <c r="I16" i="3"/>
  <c r="E42" i="3"/>
  <c r="F29" i="3"/>
  <c r="F6" i="3"/>
  <c r="E20" i="3"/>
  <c r="G37" i="3"/>
  <c r="E23" i="3"/>
  <c r="E18" i="3"/>
  <c r="I34" i="3"/>
  <c r="F41" i="3"/>
  <c r="H6" i="3"/>
  <c r="E5" i="3"/>
  <c r="F9" i="3"/>
  <c r="H28" i="3"/>
  <c r="G27" i="3"/>
  <c r="G8" i="3"/>
  <c r="E28" i="3"/>
  <c r="I39" i="3"/>
  <c r="I20" i="3"/>
  <c r="H22" i="3"/>
  <c r="I40" i="3"/>
  <c r="I7" i="3"/>
  <c r="H40" i="3"/>
  <c r="E39" i="3"/>
  <c r="F5" i="3"/>
  <c r="I2" i="3"/>
  <c r="I19" i="3"/>
  <c r="I29" i="3"/>
  <c r="G33" i="3"/>
  <c r="H12" i="3"/>
  <c r="E26" i="3"/>
  <c r="E22" i="3"/>
  <c r="H15" i="3"/>
  <c r="G41" i="3"/>
  <c r="I36" i="3"/>
  <c r="I18" i="3"/>
  <c r="H23" i="3"/>
  <c r="F35" i="3"/>
  <c r="G28" i="3"/>
  <c r="I32" i="3"/>
  <c r="H43" i="3"/>
  <c r="H47" i="3"/>
  <c r="F49" i="3"/>
  <c r="I47" i="3"/>
  <c r="I50" i="3"/>
  <c r="G49" i="3"/>
  <c r="I46" i="3"/>
  <c r="H46" i="3"/>
  <c r="E2" i="3"/>
  <c r="H45" i="3"/>
  <c r="G9" i="3"/>
  <c r="F11" i="3"/>
  <c r="H34" i="3"/>
  <c r="G44" i="3"/>
  <c r="I4" i="3"/>
  <c r="I5" i="3"/>
  <c r="F20" i="3"/>
  <c r="G36" i="3"/>
  <c r="F33" i="3"/>
  <c r="F7" i="3"/>
  <c r="G21" i="3"/>
  <c r="H33" i="3"/>
  <c r="E15" i="3"/>
  <c r="G45" i="3"/>
  <c r="G35" i="3"/>
  <c r="F17" i="3"/>
  <c r="H35" i="3"/>
  <c r="G32" i="3"/>
  <c r="E4" i="3"/>
  <c r="H30" i="3"/>
  <c r="E9" i="3"/>
  <c r="H21" i="3"/>
  <c r="I9" i="3"/>
  <c r="E44" i="3"/>
  <c r="F42" i="3"/>
  <c r="G5" i="3"/>
  <c r="E8" i="3"/>
  <c r="F26" i="3"/>
  <c r="E32" i="3"/>
  <c r="F16" i="3"/>
  <c r="F23" i="3"/>
  <c r="F32" i="3"/>
  <c r="I14" i="3"/>
  <c r="H13" i="3"/>
  <c r="I24" i="3"/>
  <c r="H42" i="3"/>
  <c r="E10" i="3"/>
  <c r="G26" i="3"/>
  <c r="H26" i="3"/>
  <c r="G6" i="3"/>
  <c r="F13" i="3"/>
  <c r="E29" i="3"/>
  <c r="G25" i="3"/>
  <c r="F14" i="3"/>
  <c r="I43" i="3"/>
  <c r="G34" i="3"/>
  <c r="G17" i="3"/>
  <c r="E17" i="3"/>
  <c r="E21" i="3"/>
  <c r="F25" i="3"/>
  <c r="E7" i="3"/>
  <c r="H36" i="3"/>
  <c r="G43" i="3"/>
  <c r="I30" i="3"/>
  <c r="H39" i="3"/>
  <c r="EU13" i="4"/>
  <c r="EU14" i="4"/>
  <c r="EV6" i="4"/>
  <c r="EV5" i="4"/>
  <c r="EV7" i="4"/>
  <c r="EV8" i="4"/>
  <c r="EU7" i="4"/>
  <c r="EU6" i="4"/>
  <c r="EV4" i="4"/>
  <c r="EU8" i="4"/>
  <c r="EV3" i="4"/>
  <c r="EU5" i="4"/>
  <c r="EV9" i="4"/>
  <c r="EU9" i="4"/>
  <c r="EU10" i="4"/>
  <c r="EU4" i="4"/>
  <c r="EV2" i="4"/>
  <c r="EU3" i="4"/>
  <c r="AA32" i="7"/>
  <c r="Z32" i="7" a="1"/>
  <c r="Z34" i="7"/>
  <c r="Z33" i="7"/>
  <c r="Z38" i="7"/>
  <c r="Z37" i="7"/>
  <c r="Z32" i="7"/>
  <c r="Z39" i="7"/>
  <c r="Z36" i="7"/>
  <c r="Z35" i="7"/>
  <c r="Z40" i="7"/>
  <c r="AA33" i="7"/>
  <c r="AA34" i="7"/>
  <c r="AA35" i="7"/>
  <c r="AA36" i="7"/>
  <c r="AA37" i="7"/>
  <c r="AA38" i="7"/>
  <c r="AA39" i="7"/>
  <c r="AA40" i="7"/>
  <c r="DS12" i="4"/>
  <c r="DS13" i="4"/>
  <c r="DS19" i="4"/>
  <c r="DS20" i="4"/>
  <c r="EE2" i="4"/>
  <c r="ED2" i="4"/>
  <c r="ED3" i="4"/>
  <c r="ED4" i="4"/>
  <c r="EE4" i="4"/>
  <c r="EE3" i="4"/>
  <c r="ED5" i="4"/>
  <c r="EE5" i="4"/>
  <c r="ED6" i="4"/>
  <c r="EA6" i="4"/>
  <c r="DX6" i="4"/>
  <c r="EE6" i="4"/>
  <c r="ED7" i="4"/>
  <c r="DX7" i="4"/>
  <c r="EE7" i="4"/>
  <c r="EA8" i="4"/>
  <c r="ED8" i="4"/>
  <c r="DX8" i="4"/>
  <c r="EE8" i="4"/>
  <c r="EA10" i="4"/>
  <c r="ED10" i="4"/>
  <c r="EE10" i="4"/>
  <c r="DX10" i="4"/>
  <c r="ED9" i="4"/>
  <c r="EA9" i="4"/>
  <c r="DX9" i="4"/>
  <c r="EE9" i="4"/>
  <c r="EA12" i="4"/>
  <c r="ED12" i="4"/>
  <c r="DX12" i="4"/>
  <c r="EE12" i="4"/>
  <c r="EA11" i="4"/>
  <c r="EE11" i="4"/>
  <c r="ED11" i="4"/>
  <c r="DX11" i="4"/>
  <c r="EA13" i="4"/>
  <c r="ED13" i="4"/>
  <c r="DX13" i="4"/>
  <c r="EE13" i="4"/>
  <c r="EA14" i="4"/>
  <c r="ED14" i="4"/>
  <c r="DX14" i="4"/>
  <c r="EE14" i="4"/>
  <c r="EA16" i="4"/>
  <c r="EA17" i="4"/>
  <c r="EE16" i="4"/>
  <c r="DX16" i="4"/>
  <c r="ED16" i="4"/>
  <c r="EA15" i="4"/>
  <c r="ED15" i="4"/>
  <c r="EE15" i="4"/>
  <c r="DX15" i="4"/>
  <c r="DX17" i="4"/>
  <c r="EA18" i="4"/>
  <c r="EE17" i="4"/>
  <c r="ED17" i="4"/>
  <c r="DX18" i="4"/>
  <c r="EE18" i="4"/>
  <c r="ED18" i="4"/>
  <c r="EA19" i="4"/>
  <c r="EE19" i="4"/>
  <c r="ED19" i="4"/>
  <c r="DX19" i="4"/>
  <c r="EA20" i="4"/>
  <c r="DX20" i="4"/>
  <c r="EE20" i="4"/>
  <c r="ED20" i="4"/>
  <c r="EA21" i="4"/>
  <c r="DX21" i="4"/>
  <c r="ED21" i="4"/>
  <c r="EE21" i="4"/>
  <c r="EA22" i="4"/>
  <c r="DX22" i="4"/>
  <c r="EE22" i="4"/>
  <c r="ED22" i="4"/>
  <c r="EA23" i="4"/>
  <c r="DX23" i="4"/>
  <c r="ED23" i="4"/>
  <c r="EE23" i="4"/>
  <c r="EA24" i="4"/>
  <c r="EE24" i="4"/>
  <c r="ED24" i="4"/>
  <c r="DX24" i="4"/>
  <c r="EA25" i="4"/>
  <c r="DX25" i="4"/>
  <c r="EE25" i="4"/>
  <c r="ED25" i="4"/>
  <c r="EA26" i="4"/>
  <c r="DX26" i="4"/>
  <c r="EE26" i="4"/>
  <c r="ED26" i="4"/>
  <c r="EA27" i="4"/>
  <c r="ED27" i="4"/>
  <c r="DX27" i="4"/>
  <c r="EE27" i="4"/>
  <c r="EA28" i="4"/>
  <c r="EE28" i="4"/>
  <c r="ED28" i="4"/>
  <c r="DX28" i="4"/>
  <c r="EA29" i="4"/>
  <c r="ED29" i="4"/>
  <c r="DX29" i="4"/>
  <c r="EE29" i="4"/>
  <c r="EA30" i="4"/>
  <c r="DX30" i="4"/>
  <c r="ED30" i="4"/>
  <c r="EE30" i="4"/>
  <c r="EA31" i="4"/>
  <c r="DX31" i="4"/>
  <c r="EE31" i="4"/>
  <c r="ED31" i="4"/>
  <c r="EA32" i="4"/>
  <c r="ED32" i="4"/>
  <c r="DX32" i="4"/>
  <c r="EE32" i="4"/>
  <c r="EA33" i="4"/>
  <c r="ED33" i="4"/>
  <c r="DX33" i="4"/>
  <c r="EE33" i="4"/>
  <c r="EA34" i="4"/>
  <c r="EE34" i="4"/>
  <c r="ED34" i="4"/>
  <c r="DX34" i="4"/>
  <c r="EA35" i="4"/>
  <c r="DX35" i="4"/>
  <c r="EE35" i="4"/>
  <c r="ED35" i="4"/>
  <c r="EA36" i="4"/>
  <c r="ED36" i="4"/>
  <c r="DX36" i="4"/>
  <c r="EE36" i="4"/>
  <c r="EA37" i="4"/>
  <c r="ED37" i="4"/>
  <c r="EE37" i="4"/>
  <c r="DX37" i="4"/>
  <c r="EA38" i="4"/>
  <c r="EE38" i="4"/>
  <c r="DX38" i="4"/>
  <c r="ED38" i="4"/>
  <c r="EA39" i="4"/>
  <c r="DX39" i="4"/>
  <c r="EE39" i="4"/>
  <c r="ED39" i="4"/>
  <c r="EA40" i="4"/>
  <c r="ED40" i="4"/>
  <c r="EE40" i="4"/>
  <c r="DX40" i="4"/>
  <c r="EA41" i="4"/>
  <c r="DX41" i="4"/>
  <c r="ED41" i="4"/>
  <c r="EE41" i="4"/>
  <c r="L30" i="7"/>
  <c r="L31" i="7"/>
  <c r="DD15" i="4"/>
  <c r="L33" i="7"/>
  <c r="CS5" i="4"/>
  <c r="EA5" i="4"/>
  <c r="EA2" i="4"/>
  <c r="EA3" i="4"/>
  <c r="EA4" i="4"/>
  <c r="EA7" i="4"/>
  <c r="CS13" i="4"/>
  <c r="CS11" i="4"/>
  <c r="CS4" i="4"/>
  <c r="CS2" i="4"/>
  <c r="CS10" i="4"/>
  <c r="CS8" i="4"/>
  <c r="CS9" i="4"/>
  <c r="CS12" i="4"/>
  <c r="CS7" i="4"/>
  <c r="CS6" i="4"/>
  <c r="CS3" i="4"/>
  <c r="DD14" i="4"/>
  <c r="DD4" i="4"/>
  <c r="DD7" i="4"/>
  <c r="DD8" i="4"/>
  <c r="DD19" i="4"/>
  <c r="DD20" i="4"/>
  <c r="BV24" i="4"/>
  <c r="R16" i="5"/>
  <c r="B11" i="5"/>
  <c r="BV23" i="4"/>
  <c r="Q16" i="5"/>
  <c r="B10" i="5"/>
  <c r="B9" i="5"/>
  <c r="BV22" i="4"/>
  <c r="B8" i="5"/>
  <c r="BV21" i="4"/>
</calcChain>
</file>

<file path=xl/sharedStrings.xml><?xml version="1.0" encoding="utf-8"?>
<sst xmlns="http://schemas.openxmlformats.org/spreadsheetml/2006/main" count="697" uniqueCount="269">
  <si>
    <t>#</t>
  </si>
  <si>
    <t>Yes</t>
  </si>
  <si>
    <t>Q</t>
  </si>
  <si>
    <t>CI Bar LL</t>
  </si>
  <si>
    <t>CI Bar UL</t>
  </si>
  <si>
    <t>T</t>
  </si>
  <si>
    <t>Heterogeneity</t>
  </si>
  <si>
    <t>Combined Effect Size</t>
  </si>
  <si>
    <t>Weight</t>
  </si>
  <si>
    <t>Correlation</t>
  </si>
  <si>
    <t>Number of subjects</t>
  </si>
  <si>
    <t>CI Lower limit</t>
  </si>
  <si>
    <t>CI Upper limit</t>
  </si>
  <si>
    <t>PI Lower limit</t>
  </si>
  <si>
    <t>PI Upper limit</t>
  </si>
  <si>
    <t>One-tailed p-value</t>
  </si>
  <si>
    <t>Two-tailed p-value</t>
  </si>
  <si>
    <t>Z-value</t>
  </si>
  <si>
    <t>Study name</t>
  </si>
  <si>
    <t>Confidence level</t>
  </si>
  <si>
    <t>Number of incl. studies</t>
  </si>
  <si>
    <t>Number of incl. subjects</t>
  </si>
  <si>
    <r>
      <t>I</t>
    </r>
    <r>
      <rPr>
        <vertAlign val="superscript"/>
        <sz val="9"/>
        <rFont val="Calibri"/>
        <family val="2"/>
        <scheme val="minor"/>
      </rPr>
      <t>2</t>
    </r>
  </si>
  <si>
    <r>
      <t>T</t>
    </r>
    <r>
      <rPr>
        <vertAlign val="superscript"/>
        <sz val="9"/>
        <rFont val="Calibri"/>
        <family val="2"/>
        <scheme val="minor"/>
      </rPr>
      <t>2</t>
    </r>
  </si>
  <si>
    <r>
      <t>p</t>
    </r>
    <r>
      <rPr>
        <vertAlign val="subscript"/>
        <sz val="9"/>
        <rFont val="Calibri"/>
        <family val="2"/>
        <scheme val="minor"/>
      </rPr>
      <t>Q</t>
    </r>
  </si>
  <si>
    <t>Sort By</t>
  </si>
  <si>
    <t>Order</t>
  </si>
  <si>
    <t>Standard error (z)</t>
  </si>
  <si>
    <t>Ascending</t>
  </si>
  <si>
    <t>Forest plot</t>
  </si>
  <si>
    <t>Output #</t>
  </si>
  <si>
    <t>Entry number</t>
  </si>
  <si>
    <t>Variance (z)</t>
  </si>
  <si>
    <t>Correlation (z)</t>
  </si>
  <si>
    <t>CI Upper Limit</t>
  </si>
  <si>
    <t>ES Forestplot</t>
  </si>
  <si>
    <t>Subgroup</t>
  </si>
  <si>
    <t>Moderator</t>
  </si>
  <si>
    <t>CES forest plot</t>
  </si>
  <si>
    <t>Display # CES CI</t>
  </si>
  <si>
    <t>Size of bubble</t>
  </si>
  <si>
    <t>Subgroup analysis</t>
  </si>
  <si>
    <t>Display # studies</t>
  </si>
  <si>
    <t>Weight % within subgroup</t>
  </si>
  <si>
    <t>Display #</t>
  </si>
  <si>
    <t>Studies in the subgroup</t>
  </si>
  <si>
    <r>
      <t>p</t>
    </r>
    <r>
      <rPr>
        <b/>
        <vertAlign val="subscript"/>
        <sz val="9"/>
        <rFont val="Calibri"/>
        <family val="2"/>
        <scheme val="minor"/>
      </rPr>
      <t>Q</t>
    </r>
  </si>
  <si>
    <r>
      <t>I</t>
    </r>
    <r>
      <rPr>
        <b/>
        <vertAlign val="superscript"/>
        <sz val="9"/>
        <rFont val="Calibri"/>
        <family val="2"/>
        <scheme val="minor"/>
      </rPr>
      <t>2</t>
    </r>
  </si>
  <si>
    <t>C</t>
  </si>
  <si>
    <r>
      <t>T</t>
    </r>
    <r>
      <rPr>
        <b/>
        <vertAlign val="superscript"/>
        <sz val="9"/>
        <rFont val="Calibri"/>
        <family val="2"/>
        <scheme val="minor"/>
      </rPr>
      <t>2</t>
    </r>
  </si>
  <si>
    <t>CES</t>
  </si>
  <si>
    <t>N</t>
  </si>
  <si>
    <t>CI LL</t>
  </si>
  <si>
    <t>CI UL</t>
  </si>
  <si>
    <t>PI LL</t>
  </si>
  <si>
    <t>PI UL</t>
  </si>
  <si>
    <t>CES forrest plot</t>
  </si>
  <si>
    <t>Weight % between subgroups</t>
  </si>
  <si>
    <t>Weighted sum of squares</t>
  </si>
  <si>
    <t>Combined effect size</t>
  </si>
  <si>
    <t>Total heterogeneity</t>
  </si>
  <si>
    <t>CES subgroup plot</t>
  </si>
  <si>
    <t>Display # CES</t>
  </si>
  <si>
    <t>Size of buble</t>
  </si>
  <si>
    <r>
      <t>Q</t>
    </r>
    <r>
      <rPr>
        <vertAlign val="subscript"/>
        <sz val="9"/>
        <rFont val="Calibri"/>
        <family val="2"/>
        <scheme val="minor"/>
      </rPr>
      <t>between</t>
    </r>
  </si>
  <si>
    <t>Between subgroup weighting method</t>
  </si>
  <si>
    <t>Within subgroup weighting method</t>
  </si>
  <si>
    <t>CI bar width LL</t>
  </si>
  <si>
    <t>CI bar width UL</t>
  </si>
  <si>
    <t>PI bar width LL</t>
  </si>
  <si>
    <t>PI bar width UL</t>
  </si>
  <si>
    <t>Study name / Subgroup name</t>
  </si>
  <si>
    <r>
      <t>R</t>
    </r>
    <r>
      <rPr>
        <vertAlign val="superscript"/>
        <sz val="9"/>
        <rFont val="Calibri"/>
        <family val="2"/>
        <scheme val="minor"/>
      </rPr>
      <t>2</t>
    </r>
  </si>
  <si>
    <t>CI Lower Limit</t>
  </si>
  <si>
    <t>PI Lower Limit</t>
  </si>
  <si>
    <t>PI Upper Limit</t>
  </si>
  <si>
    <t>CI Bar width LL</t>
  </si>
  <si>
    <t>CI Bar width UL</t>
  </si>
  <si>
    <t>PI Bar width LL</t>
  </si>
  <si>
    <t>PI Bar width UL</t>
  </si>
  <si>
    <t>Weight %</t>
  </si>
  <si>
    <t>Standardized residuals histogram</t>
  </si>
  <si>
    <t>Probability</t>
  </si>
  <si>
    <t>Bin #</t>
  </si>
  <si>
    <t>Lower</t>
  </si>
  <si>
    <t>Upper</t>
  </si>
  <si>
    <t>Proportion</t>
  </si>
  <si>
    <t>Gailbraith plot</t>
  </si>
  <si>
    <t>Z-score</t>
  </si>
  <si>
    <t>Inverse standard error</t>
  </si>
  <si>
    <t>Regression estimate</t>
  </si>
  <si>
    <t>Funnel plot</t>
  </si>
  <si>
    <t>SE</t>
  </si>
  <si>
    <t>Funnel lines</t>
  </si>
  <si>
    <t>Normal quantile plot</t>
  </si>
  <si>
    <t>Rank Z-score</t>
  </si>
  <si>
    <t>ES regression plot</t>
  </si>
  <si>
    <t>Moderator-Weighted average moderator</t>
  </si>
  <si>
    <t>Regression line</t>
  </si>
  <si>
    <t>Trim and Fill Funnel plot</t>
  </si>
  <si>
    <t>Xi first</t>
  </si>
  <si>
    <t>|Xi| first</t>
  </si>
  <si>
    <t>Recalculated Weight first</t>
  </si>
  <si>
    <t>Xi second</t>
  </si>
  <si>
    <t>|Xi| second</t>
  </si>
  <si>
    <t>Recalculated Weight second</t>
  </si>
  <si>
    <t>Xi third</t>
  </si>
  <si>
    <t>|Xi| third</t>
  </si>
  <si>
    <t>Recalculated Weight third</t>
  </si>
  <si>
    <t>Rank number</t>
  </si>
  <si>
    <t>p-value</t>
  </si>
  <si>
    <t>Slope</t>
  </si>
  <si>
    <t>Diagnoals</t>
  </si>
  <si>
    <t>x</t>
  </si>
  <si>
    <t>y</t>
  </si>
  <si>
    <t>Line</t>
  </si>
  <si>
    <t>Left</t>
  </si>
  <si>
    <t>Middle</t>
  </si>
  <si>
    <t>Regression lines</t>
  </si>
  <si>
    <t>Right</t>
  </si>
  <si>
    <t>Horizontal</t>
  </si>
  <si>
    <t>Mid line</t>
  </si>
  <si>
    <r>
      <t>T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(method of moments estimation)</t>
    </r>
  </si>
  <si>
    <t>Max</t>
  </si>
  <si>
    <t>Bin width</t>
  </si>
  <si>
    <t>Max-Min</t>
  </si>
  <si>
    <t>Missing studies</t>
  </si>
  <si>
    <t>Max SE</t>
  </si>
  <si>
    <t>Standardized residual</t>
  </si>
  <si>
    <t>Failsafe tests</t>
  </si>
  <si>
    <t>Overall Z-score</t>
  </si>
  <si>
    <t>Ad-hoc rule</t>
  </si>
  <si>
    <t>B</t>
  </si>
  <si>
    <t>β</t>
  </si>
  <si>
    <t>Search from mean</t>
  </si>
  <si>
    <t>Constant</t>
  </si>
  <si>
    <t>Estimator for missing studies</t>
  </si>
  <si>
    <t>Observed</t>
  </si>
  <si>
    <t>Adjusted</t>
  </si>
  <si>
    <t>Number of imputed studies</t>
  </si>
  <si>
    <t>df</t>
  </si>
  <si>
    <t>Mean square</t>
  </si>
  <si>
    <t>F-Value</t>
  </si>
  <si>
    <t>Model</t>
  </si>
  <si>
    <t>Residual</t>
  </si>
  <si>
    <t>Total</t>
  </si>
  <si>
    <t>SE (z)</t>
  </si>
  <si>
    <t>CI Bar adjusted</t>
  </si>
  <si>
    <r>
      <t>p</t>
    </r>
    <r>
      <rPr>
        <vertAlign val="subscript"/>
        <sz val="9"/>
        <rFont val="Calibri"/>
        <family val="2"/>
        <scheme val="minor"/>
      </rPr>
      <t>(Chi-square test)</t>
    </r>
  </si>
  <si>
    <r>
      <t>Criterion value d</t>
    </r>
    <r>
      <rPr>
        <vertAlign val="subscript"/>
        <sz val="9"/>
        <rFont val="Calibri"/>
        <family val="2"/>
        <scheme val="minor"/>
      </rPr>
      <t>C</t>
    </r>
  </si>
  <si>
    <r>
      <t>Mean fail safe studies d</t>
    </r>
    <r>
      <rPr>
        <vertAlign val="subscript"/>
        <sz val="9"/>
        <rFont val="Calibri"/>
        <family val="2"/>
        <scheme val="minor"/>
      </rPr>
      <t>FS</t>
    </r>
  </si>
  <si>
    <r>
      <t>Correlation</t>
    </r>
    <r>
      <rPr>
        <vertAlign val="subscript"/>
        <sz val="9"/>
        <rFont val="Calibri"/>
        <family val="2"/>
        <scheme val="minor"/>
      </rPr>
      <t>z</t>
    </r>
  </si>
  <si>
    <t>Weight (fixed)</t>
  </si>
  <si>
    <t>Rank # Trim and Fill 1st</t>
  </si>
  <si>
    <t>Rank # Trim and Fill 2nd</t>
  </si>
  <si>
    <t>Rank # Trim and Fill 3rd</t>
  </si>
  <si>
    <t>Confidence interval UL</t>
  </si>
  <si>
    <t>Prediction interval UL</t>
  </si>
  <si>
    <t>Confidence interval LL</t>
  </si>
  <si>
    <t>Prediction interval LL</t>
  </si>
  <si>
    <t>Meta-analysis model</t>
  </si>
  <si>
    <t>Weight (random)</t>
  </si>
  <si>
    <t>Within subgroup weighting</t>
  </si>
  <si>
    <t>Between subgroup weighting</t>
  </si>
  <si>
    <t>Presentation</t>
  </si>
  <si>
    <t>PI Bar adjusted</t>
  </si>
  <si>
    <t>Correlation (z) -CES</t>
  </si>
  <si>
    <t>Intercept</t>
  </si>
  <si>
    <t>Weight (f) *(r (z)- Constant - Slope * Moderator)^2</t>
  </si>
  <si>
    <t>r (z)-CES (f,z)</t>
  </si>
  <si>
    <t>CES (z)</t>
  </si>
  <si>
    <r>
      <t>SE</t>
    </r>
    <r>
      <rPr>
        <b/>
        <vertAlign val="subscript"/>
        <sz val="9"/>
        <rFont val="Calibri"/>
        <family val="2"/>
        <scheme val="minor"/>
      </rPr>
      <t>CES (z)</t>
    </r>
  </si>
  <si>
    <t>Include study</t>
  </si>
  <si>
    <t>Random effects (Tau separate for subgroups)</t>
  </si>
  <si>
    <t>Random effects (Tau pooled over subgroups)</t>
  </si>
  <si>
    <t>Display # CES 2</t>
  </si>
  <si>
    <t>Table with studies and subgroups</t>
  </si>
  <si>
    <t>Forest Plot with studies and subgroups</t>
  </si>
  <si>
    <t>Forest Plot with subgroups only</t>
  </si>
  <si>
    <t>Funnel plot display</t>
  </si>
  <si>
    <t>CI Bar</t>
  </si>
  <si>
    <t>PI Bar</t>
  </si>
  <si>
    <t>Plot SE</t>
  </si>
  <si>
    <t>Trim-and-fill plot display</t>
  </si>
  <si>
    <t>Standardized Residual Histogram</t>
  </si>
  <si>
    <t>Funnel Plot</t>
  </si>
  <si>
    <t>Galbraith Plot</t>
  </si>
  <si>
    <t>Egger Regression</t>
  </si>
  <si>
    <t>Trim and Fill</t>
  </si>
  <si>
    <t>Combined Effect Size Iterations</t>
  </si>
  <si>
    <t>Rosenthal</t>
  </si>
  <si>
    <t>Gleser &amp; Olkin</t>
  </si>
  <si>
    <t>Orwin</t>
  </si>
  <si>
    <t>Fisher</t>
  </si>
  <si>
    <r>
      <t>T</t>
    </r>
    <r>
      <rPr>
        <vertAlign val="superscript"/>
        <sz val="9"/>
        <rFont val="Calibri"/>
        <family val="2"/>
        <scheme val="minor"/>
      </rPr>
      <t xml:space="preserve">2 </t>
    </r>
    <r>
      <rPr>
        <sz val="9"/>
        <rFont val="Calibri"/>
        <family val="2"/>
        <scheme val="minor"/>
      </rPr>
      <t>(z)</t>
    </r>
  </si>
  <si>
    <t>T (z)</t>
  </si>
  <si>
    <t>LN (p-value)</t>
  </si>
  <si>
    <t>Begg &amp; Mazumdar</t>
  </si>
  <si>
    <r>
      <t>p</t>
    </r>
    <r>
      <rPr>
        <vertAlign val="subscript"/>
        <sz val="9"/>
        <rFont val="Calibri"/>
        <family val="2"/>
        <scheme val="minor"/>
      </rPr>
      <t>z</t>
    </r>
  </si>
  <si>
    <t>z-value</t>
  </si>
  <si>
    <t>Weight*(Correlation-Intercept-Slope*Moderator)^2</t>
  </si>
  <si>
    <t>Estimate</t>
  </si>
  <si>
    <t>Inv SE - Av Inv SE</t>
  </si>
  <si>
    <t>Error Terms</t>
  </si>
  <si>
    <t>Norm Quant - Av Norm Quant</t>
  </si>
  <si>
    <t>Correlation*</t>
  </si>
  <si>
    <t>Variance*</t>
  </si>
  <si>
    <t>Rank Correlation*</t>
  </si>
  <si>
    <t>Rank Variance*</t>
  </si>
  <si>
    <r>
      <t>∆</t>
    </r>
    <r>
      <rPr>
        <vertAlign val="subscript"/>
        <sz val="9"/>
        <rFont val="Calibri"/>
        <family val="2"/>
        <scheme val="minor"/>
      </rPr>
      <t>x-y</t>
    </r>
  </si>
  <si>
    <t>Egger Regression and Begg &amp; Mazumdar Rank Correlation</t>
  </si>
  <si>
    <t>Kendall's Tau a</t>
  </si>
  <si>
    <r>
      <t>Combined effect size</t>
    </r>
    <r>
      <rPr>
        <vertAlign val="subscript"/>
        <sz val="9"/>
        <rFont val="Calibri"/>
        <family val="2"/>
        <scheme val="minor"/>
      </rPr>
      <t>z</t>
    </r>
  </si>
  <si>
    <t>Weighted average moderator</t>
  </si>
  <si>
    <r>
      <t>Q</t>
    </r>
    <r>
      <rPr>
        <vertAlign val="subscript"/>
        <sz val="9"/>
        <rFont val="Calibri"/>
        <family val="2"/>
        <scheme val="minor"/>
      </rPr>
      <t>residual</t>
    </r>
  </si>
  <si>
    <t>Analysis model</t>
  </si>
  <si>
    <t>Base sample quantiles on</t>
  </si>
  <si>
    <t>Normal Quantile</t>
  </si>
  <si>
    <t>Sample Quantile</t>
  </si>
  <si>
    <t>Quantile</t>
  </si>
  <si>
    <t>Normal Quantile Plot</t>
  </si>
  <si>
    <t>Sample Quantile Plot</t>
  </si>
  <si>
    <t>t test</t>
  </si>
  <si>
    <t>Initial Ranks</t>
  </si>
  <si>
    <t>Moderator k</t>
  </si>
  <si>
    <t>Random effects</t>
  </si>
  <si>
    <t>1st Trimmed combined effect size</t>
  </si>
  <si>
    <t>2nd Trimmed combined effect size</t>
  </si>
  <si>
    <t>3rd Trimmed combined effect size</t>
  </si>
  <si>
    <t>Failsafe-N tests</t>
  </si>
  <si>
    <t>Moderator analysis</t>
  </si>
  <si>
    <t>Begg &amp; Mazumdar Rank Correlation</t>
  </si>
  <si>
    <t>Heterogeneity between subgroups</t>
  </si>
  <si>
    <t>Z-scores</t>
  </si>
  <si>
    <t>aaaa</t>
  </si>
  <si>
    <t>bbbb</t>
  </si>
  <si>
    <t>cccc</t>
  </si>
  <si>
    <t>dddd</t>
  </si>
  <si>
    <t>eeee</t>
  </si>
  <si>
    <t>ffff</t>
  </si>
  <si>
    <t>gggg</t>
  </si>
  <si>
    <t>hhhh</t>
  </si>
  <si>
    <t>iiii</t>
  </si>
  <si>
    <t>jjjj</t>
  </si>
  <si>
    <t>kkkk</t>
  </si>
  <si>
    <t>llll</t>
  </si>
  <si>
    <t>Sufficient data</t>
  </si>
  <si>
    <t>AA</t>
  </si>
  <si>
    <t>BB</t>
  </si>
  <si>
    <t>Publication Bias Analysis</t>
  </si>
  <si>
    <t>Random effects model</t>
  </si>
  <si>
    <t>On</t>
  </si>
  <si>
    <t>Residuals</t>
  </si>
  <si>
    <t>Residual adjusted</t>
  </si>
  <si>
    <t>Weight adjusted</t>
  </si>
  <si>
    <t>Meta-Analysis model</t>
  </si>
  <si>
    <t>Failsafe-N</t>
  </si>
  <si>
    <t>Number of subgroups</t>
  </si>
  <si>
    <t>Analysis of variance</t>
  </si>
  <si>
    <t>Fixed effect</t>
  </si>
  <si>
    <t>Fixed effect model</t>
  </si>
  <si>
    <t>p</t>
  </si>
  <si>
    <t>Between / Model</t>
  </si>
  <si>
    <t>Within / Residual</t>
  </si>
  <si>
    <r>
      <t>Pseudo R</t>
    </r>
    <r>
      <rPr>
        <vertAlign val="superscript"/>
        <sz val="9"/>
        <rFont val="Calibri"/>
        <family val="2"/>
        <scheme val="minor"/>
      </rPr>
      <t>2</t>
    </r>
  </si>
  <si>
    <t>Leftmost Run/Rightmost Run</t>
  </si>
  <si>
    <t>Between subgroup weight</t>
  </si>
  <si>
    <t>Bin</t>
  </si>
  <si>
    <t>Number of unpublished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</si>
</sst>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000"/>
    <numFmt numFmtId="170" formatCode="0.000000000000000000"/>
  </numFmts>
  <fonts count="21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9"/>
      <name val="Calibri"/>
      <family val="2"/>
    </font>
    <font>
      <b/>
      <sz val="16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 style="thin">
        <color theme="0"/>
      </left>
      <right/>
      <top/>
      <bottom style="thin">
        <color theme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0"/>
      </right>
      <top/>
      <bottom/>
      <diagonal/>
    </border>
    <border>
      <left style="thin">
        <color theme="9"/>
      </left>
      <right style="thin">
        <color theme="0"/>
      </right>
      <top/>
      <bottom style="thin">
        <color theme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9"/>
      </bottom>
      <diagonal/>
    </border>
    <border>
      <left/>
      <right style="thin">
        <color theme="0"/>
      </right>
      <top/>
      <bottom/>
      <diagonal/>
    </border>
  </borders>
  <cellStyleXfs count="24">
    <xf numFmtId="0" fontId="0" fillId="0" borderId="0"/>
    <xf numFmtId="10" fontId="2" fillId="0" borderId="0" applyFont="0" applyFill="0" applyBorder="0" applyAlignment="0" applyProtection="0"/>
    <xf numFmtId="0" fontId="3" fillId="2" borderId="5">
      <alignment horizontal="centerContinuous" vertical="center" wrapText="1"/>
    </xf>
    <xf numFmtId="0" fontId="4" fillId="2" borderId="0"/>
    <xf numFmtId="0" fontId="4" fillId="5" borderId="0">
      <protection locked="0"/>
    </xf>
    <xf numFmtId="164" fontId="4" fillId="4" borderId="0"/>
    <xf numFmtId="164" fontId="4" fillId="3" borderId="0"/>
    <xf numFmtId="0" fontId="5" fillId="0" borderId="0" applyNumberFormat="0" applyFill="0" applyBorder="0" applyAlignment="0" applyProtection="0"/>
    <xf numFmtId="49" fontId="19" fillId="11" borderId="6" applyProtection="0">
      <alignment horizontal="center" vertical="top" textRotation="90"/>
    </xf>
    <xf numFmtId="49" fontId="20" fillId="12" borderId="16" applyProtection="0">
      <alignment horizontal="center" vertical="top" textRotation="90"/>
    </xf>
    <xf numFmtId="0" fontId="6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0" borderId="1" applyNumberFormat="0" applyFill="0" applyAlignment="0" applyProtection="0"/>
    <xf numFmtId="0" fontId="10" fillId="9" borderId="2" applyNumberFormat="0" applyAlignment="0" applyProtection="0"/>
    <xf numFmtId="0" fontId="11" fillId="0" borderId="0" applyNumberFormat="0" applyFill="0" applyBorder="0" applyAlignment="0" applyProtection="0"/>
    <xf numFmtId="0" fontId="2" fillId="10" borderId="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2" fontId="4" fillId="3" borderId="0"/>
    <xf numFmtId="0" fontId="4" fillId="5" borderId="0">
      <protection locked="0"/>
    </xf>
    <xf numFmtId="2" fontId="4" fillId="4" borderId="0"/>
    <xf numFmtId="1" fontId="4" fillId="4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0" fillId="0" borderId="0" xfId="0" applyNumberFormat="1"/>
    <xf numFmtId="0" fontId="3" fillId="2" borderId="5" xfId="2">
      <alignment horizontal="centerContinuous" vertical="center" wrapText="1"/>
    </xf>
    <xf numFmtId="0" fontId="4" fillId="2" borderId="0" xfId="3"/>
    <xf numFmtId="10" fontId="4" fillId="3" borderId="0" xfId="1" applyFont="1" applyFill="1"/>
    <xf numFmtId="9" fontId="4" fillId="5" borderId="0" xfId="1" applyNumberFormat="1" applyFont="1" applyFill="1" applyProtection="1">
      <protection locked="0"/>
    </xf>
    <xf numFmtId="0" fontId="3" fillId="2" borderId="5" xfId="2" applyNumberFormat="1">
      <alignment horizontal="centerContinuous" vertical="center" wrapText="1"/>
    </xf>
    <xf numFmtId="0" fontId="3" fillId="2" borderId="5" xfId="2" applyAlignment="1">
      <alignment horizontal="center" vertical="center" wrapText="1"/>
    </xf>
    <xf numFmtId="2" fontId="3" fillId="2" borderId="5" xfId="2" applyNumberFormat="1">
      <alignment horizontal="centerContinuous" vertical="center" wrapText="1"/>
    </xf>
    <xf numFmtId="0" fontId="0" fillId="0" borderId="0" xfId="0"/>
    <xf numFmtId="2" fontId="4" fillId="3" borderId="0" xfId="19"/>
    <xf numFmtId="10" fontId="0" fillId="0" borderId="0" xfId="1" applyNumberFormat="1" applyFont="1"/>
    <xf numFmtId="2" fontId="0" fillId="0" borderId="0" xfId="0" applyNumberFormat="1"/>
    <xf numFmtId="165" fontId="4" fillId="3" borderId="0" xfId="19" applyNumberFormat="1"/>
    <xf numFmtId="1" fontId="4" fillId="3" borderId="0" xfId="19" applyNumberFormat="1"/>
    <xf numFmtId="2" fontId="4" fillId="4" borderId="0" xfId="21"/>
    <xf numFmtId="1" fontId="4" fillId="4" borderId="0" xfId="21" applyNumberFormat="1"/>
    <xf numFmtId="2" fontId="4" fillId="4" borderId="0" xfId="21" applyNumberFormat="1"/>
    <xf numFmtId="2" fontId="4" fillId="3" borderId="0" xfId="19" applyNumberFormat="1"/>
    <xf numFmtId="164" fontId="4" fillId="3" borderId="0" xfId="19" applyNumberFormat="1"/>
    <xf numFmtId="0" fontId="4" fillId="5" borderId="0" xfId="20">
      <protection locked="0"/>
    </xf>
    <xf numFmtId="165" fontId="0" fillId="0" borderId="0" xfId="0" applyNumberFormat="1"/>
    <xf numFmtId="0" fontId="18" fillId="2" borderId="5" xfId="2" applyFont="1">
      <alignment horizontal="centerContinuous" vertical="center" wrapText="1"/>
    </xf>
    <xf numFmtId="10" fontId="4" fillId="4" borderId="0" xfId="1" applyNumberFormat="1" applyFont="1" applyFill="1"/>
    <xf numFmtId="164" fontId="4" fillId="4" borderId="0" xfId="21" applyNumberFormat="1"/>
    <xf numFmtId="1" fontId="0" fillId="0" borderId="0" xfId="22" applyFont="1" applyFill="1"/>
    <xf numFmtId="1" fontId="4" fillId="3" borderId="0" xfId="22" applyFill="1"/>
    <xf numFmtId="0" fontId="3" fillId="2" borderId="0" xfId="3" applyFont="1"/>
    <xf numFmtId="2" fontId="4" fillId="3" borderId="0" xfId="19" applyBorder="1"/>
    <xf numFmtId="2" fontId="0" fillId="0" borderId="0" xfId="0" applyNumberFormat="1" applyAlignment="1">
      <alignment horizontal="center"/>
    </xf>
    <xf numFmtId="1" fontId="4" fillId="5" borderId="0" xfId="20" applyNumberFormat="1">
      <protection locked="0"/>
    </xf>
    <xf numFmtId="10" fontId="3" fillId="2" borderId="5" xfId="2" applyNumberFormat="1">
      <alignment horizontal="centerContinuous" vertical="center" wrapText="1"/>
    </xf>
    <xf numFmtId="10" fontId="4" fillId="4" borderId="0" xfId="21" applyNumberFormat="1"/>
    <xf numFmtId="10" fontId="0" fillId="0" borderId="0" xfId="0" applyNumberFormat="1"/>
    <xf numFmtId="0" fontId="4" fillId="5" borderId="0" xfId="20" applyAlignment="1">
      <protection locked="0"/>
    </xf>
    <xf numFmtId="2" fontId="4" fillId="3" borderId="0" xfId="1" applyNumberFormat="1" applyFont="1" applyFill="1"/>
    <xf numFmtId="9" fontId="4" fillId="5" borderId="0" xfId="1" applyNumberFormat="1" applyFont="1" applyFill="1" applyAlignment="1" applyProtection="1">
      <alignment horizontal="right"/>
      <protection locked="0"/>
    </xf>
    <xf numFmtId="0" fontId="3" fillId="2" borderId="5" xfId="2" applyAlignment="1">
      <alignment horizontal="center" vertical="center" wrapText="1"/>
    </xf>
    <xf numFmtId="2" fontId="4" fillId="3" borderId="5" xfId="19" applyBorder="1"/>
    <xf numFmtId="2" fontId="4" fillId="3" borderId="9" xfId="19" applyBorder="1"/>
    <xf numFmtId="2" fontId="4" fillId="3" borderId="10" xfId="19" applyBorder="1"/>
    <xf numFmtId="0" fontId="4" fillId="2" borderId="8" xfId="3" applyBorder="1"/>
    <xf numFmtId="1" fontId="4" fillId="3" borderId="8" xfId="19" applyNumberFormat="1" applyBorder="1"/>
    <xf numFmtId="0" fontId="4" fillId="5" borderId="10" xfId="20" applyBorder="1">
      <protection locked="0"/>
    </xf>
    <xf numFmtId="0" fontId="4" fillId="5" borderId="5" xfId="20" applyBorder="1">
      <protection locked="0"/>
    </xf>
    <xf numFmtId="1" fontId="4" fillId="5" borderId="5" xfId="20" applyNumberFormat="1" applyBorder="1">
      <protection locked="0"/>
    </xf>
    <xf numFmtId="0" fontId="4" fillId="5" borderId="7" xfId="20" applyBorder="1">
      <protection locked="0"/>
    </xf>
    <xf numFmtId="1" fontId="4" fillId="3" borderId="12" xfId="19" applyNumberFormat="1" applyBorder="1"/>
    <xf numFmtId="1" fontId="4" fillId="3" borderId="13" xfId="19" applyNumberFormat="1" applyBorder="1"/>
    <xf numFmtId="2" fontId="4" fillId="4" borderId="9" xfId="21" applyBorder="1"/>
    <xf numFmtId="2" fontId="4" fillId="4" borderId="10" xfId="21" applyBorder="1"/>
    <xf numFmtId="1" fontId="4" fillId="3" borderId="14" xfId="19" applyNumberFormat="1" applyBorder="1"/>
    <xf numFmtId="2" fontId="4" fillId="4" borderId="5" xfId="21" applyBorder="1"/>
    <xf numFmtId="10" fontId="4" fillId="4" borderId="5" xfId="1" applyNumberFormat="1" applyFont="1" applyFill="1" applyBorder="1"/>
    <xf numFmtId="2" fontId="4" fillId="4" borderId="7" xfId="21" applyBorder="1"/>
    <xf numFmtId="10" fontId="4" fillId="4" borderId="5" xfId="21" applyNumberFormat="1" applyBorder="1"/>
    <xf numFmtId="2" fontId="4" fillId="3" borderId="12" xfId="19" applyBorder="1"/>
    <xf numFmtId="2" fontId="4" fillId="3" borderId="13" xfId="19" applyBorder="1"/>
    <xf numFmtId="10" fontId="4" fillId="3" borderId="9" xfId="1" applyFont="1" applyFill="1" applyBorder="1"/>
    <xf numFmtId="10" fontId="4" fillId="3" borderId="10" xfId="1" applyFont="1" applyFill="1" applyBorder="1"/>
    <xf numFmtId="2" fontId="4" fillId="3" borderId="14" xfId="19" applyBorder="1"/>
    <xf numFmtId="10" fontId="4" fillId="3" borderId="7" xfId="1" applyFont="1" applyFill="1" applyBorder="1"/>
    <xf numFmtId="2" fontId="4" fillId="3" borderId="7" xfId="19" applyBorder="1"/>
    <xf numFmtId="2" fontId="4" fillId="3" borderId="15" xfId="19" applyBorder="1"/>
    <xf numFmtId="1" fontId="4" fillId="3" borderId="14" xfId="22" applyFill="1" applyBorder="1"/>
    <xf numFmtId="1" fontId="4" fillId="3" borderId="5" xfId="22" applyFill="1" applyBorder="1"/>
    <xf numFmtId="10" fontId="4" fillId="3" borderId="5" xfId="1" applyFont="1" applyFill="1" applyBorder="1"/>
    <xf numFmtId="2" fontId="4" fillId="3" borderId="9" xfId="1" applyNumberFormat="1" applyFont="1" applyFill="1" applyBorder="1"/>
    <xf numFmtId="2" fontId="4" fillId="3" borderId="10" xfId="1" applyNumberFormat="1" applyFont="1" applyFill="1" applyBorder="1"/>
    <xf numFmtId="2" fontId="4" fillId="3" borderId="7" xfId="1" applyNumberFormat="1" applyFont="1" applyFill="1" applyBorder="1"/>
    <xf numFmtId="1" fontId="4" fillId="3" borderId="12" xfId="22" applyFill="1" applyBorder="1"/>
    <xf numFmtId="1" fontId="4" fillId="3" borderId="13" xfId="22" applyFill="1" applyBorder="1"/>
    <xf numFmtId="1" fontId="4" fillId="3" borderId="5" xfId="19" applyNumberFormat="1" applyBorder="1"/>
    <xf numFmtId="164" fontId="4" fillId="3" borderId="5" xfId="19" applyNumberFormat="1" applyBorder="1"/>
    <xf numFmtId="2" fontId="4" fillId="3" borderId="12" xfId="19" applyNumberFormat="1" applyBorder="1"/>
    <xf numFmtId="2" fontId="4" fillId="3" borderId="13" xfId="19" applyNumberFormat="1" applyBorder="1"/>
    <xf numFmtId="2" fontId="4" fillId="3" borderId="14" xfId="19" applyNumberFormat="1" applyBorder="1"/>
    <xf numFmtId="2" fontId="4" fillId="3" borderId="5" xfId="19" applyNumberFormat="1" applyBorder="1"/>
    <xf numFmtId="2" fontId="4" fillId="3" borderId="9" xfId="19" applyNumberFormat="1" applyBorder="1"/>
    <xf numFmtId="2" fontId="4" fillId="3" borderId="10" xfId="19" applyNumberFormat="1" applyBorder="1"/>
    <xf numFmtId="2" fontId="4" fillId="3" borderId="7" xfId="19" applyNumberFormat="1" applyBorder="1"/>
    <xf numFmtId="1" fontId="4" fillId="3" borderId="15" xfId="22" applyFill="1" applyBorder="1"/>
    <xf numFmtId="1" fontId="4" fillId="3" borderId="9" xfId="19" applyNumberFormat="1" applyBorder="1"/>
    <xf numFmtId="1" fontId="4" fillId="3" borderId="10" xfId="19" applyNumberFormat="1" applyBorder="1"/>
    <xf numFmtId="1" fontId="4" fillId="3" borderId="7" xfId="19" applyNumberFormat="1" applyBorder="1"/>
    <xf numFmtId="2" fontId="4" fillId="3" borderId="8" xfId="19" applyBorder="1"/>
    <xf numFmtId="0" fontId="0" fillId="0" borderId="0" xfId="0" applyBorder="1"/>
    <xf numFmtId="0" fontId="3" fillId="2" borderId="15" xfId="2" applyBorder="1">
      <alignment horizontal="centerContinuous" vertical="center" wrapText="1"/>
    </xf>
    <xf numFmtId="0" fontId="3" fillId="2" borderId="5" xfId="2" applyBorder="1">
      <alignment horizontal="centerContinuous" vertical="center" wrapText="1"/>
    </xf>
    <xf numFmtId="1" fontId="4" fillId="3" borderId="0" xfId="22" applyFill="1" applyBorder="1"/>
    <xf numFmtId="1" fontId="4" fillId="3" borderId="0" xfId="19" applyNumberFormat="1" applyBorder="1"/>
    <xf numFmtId="10" fontId="4" fillId="4" borderId="0" xfId="1" applyFont="1" applyFill="1"/>
    <xf numFmtId="168" fontId="0" fillId="0" borderId="0" xfId="0" applyNumberFormat="1"/>
    <xf numFmtId="167" fontId="4" fillId="3" borderId="0" xfId="19" applyNumberFormat="1"/>
    <xf numFmtId="166" fontId="4" fillId="3" borderId="0" xfId="19" applyNumberFormat="1"/>
    <xf numFmtId="2" fontId="0" fillId="0" borderId="0" xfId="0" applyNumberFormat="1"/>
    <xf numFmtId="169" fontId="4" fillId="3" borderId="10" xfId="19" applyNumberFormat="1" applyBorder="1"/>
    <xf numFmtId="49" fontId="20" fillId="12" borderId="16" xfId="9">
      <alignment horizontal="center" vertical="top" textRotation="90"/>
    </xf>
    <xf numFmtId="49" fontId="20" fillId="12" borderId="17" xfId="9" applyBorder="1" applyAlignment="1">
      <alignment vertical="top" textRotation="90"/>
    </xf>
    <xf numFmtId="49" fontId="19" fillId="11" borderId="18" xfId="8" applyBorder="1" applyAlignment="1">
      <alignment vertical="top" textRotation="90"/>
    </xf>
    <xf numFmtId="49" fontId="20" fillId="12" borderId="21" xfId="9" applyBorder="1" applyAlignment="1">
      <alignment vertical="top" textRotation="90"/>
    </xf>
    <xf numFmtId="167" fontId="0" fillId="0" borderId="0" xfId="0" applyNumberFormat="1"/>
    <xf numFmtId="2" fontId="4" fillId="5" borderId="0" xfId="20" applyNumberFormat="1">
      <protection locked="0"/>
    </xf>
    <xf numFmtId="2" fontId="4" fillId="5" borderId="10" xfId="20" applyNumberFormat="1" applyBorder="1">
      <protection locked="0"/>
    </xf>
    <xf numFmtId="2" fontId="4" fillId="5" borderId="9" xfId="20" applyNumberFormat="1" applyBorder="1">
      <protection locked="0"/>
    </xf>
    <xf numFmtId="10" fontId="4" fillId="3" borderId="0" xfId="1" applyNumberFormat="1" applyFont="1" applyFill="1" applyBorder="1"/>
    <xf numFmtId="10" fontId="4" fillId="3" borderId="0" xfId="1" applyFont="1" applyFill="1" applyBorder="1"/>
    <xf numFmtId="10" fontId="4" fillId="3" borderId="8" xfId="1" applyNumberFormat="1" applyFont="1" applyFill="1" applyBorder="1"/>
    <xf numFmtId="2" fontId="4" fillId="3" borderId="0" xfId="1" applyNumberFormat="1" applyFont="1" applyFill="1" applyBorder="1"/>
    <xf numFmtId="2" fontId="4" fillId="3" borderId="8" xfId="1" applyNumberFormat="1" applyFont="1" applyFill="1" applyBorder="1"/>
    <xf numFmtId="2" fontId="4" fillId="3" borderId="5" xfId="1" applyNumberFormat="1" applyFont="1" applyFill="1" applyBorder="1"/>
    <xf numFmtId="0" fontId="3" fillId="2" borderId="5" xfId="2" applyAlignment="1">
      <alignment horizontal="center" vertical="center" wrapText="1"/>
    </xf>
    <xf numFmtId="2" fontId="4" fillId="4" borderId="0" xfId="21" applyNumberFormat="1" applyAlignment="1">
      <alignment horizontal="right"/>
    </xf>
    <xf numFmtId="2" fontId="4" fillId="4" borderId="0" xfId="21"/>
    <xf numFmtId="170" fontId="0" fillId="0" borderId="0" xfId="0" applyNumberFormat="1"/>
    <xf numFmtId="0" fontId="3" fillId="2" borderId="5" xfId="2" applyAlignment="1">
      <alignment horizontal="center" vertical="center" wrapText="1"/>
    </xf>
    <xf numFmtId="49" fontId="20" fillId="12" borderId="16" xfId="9">
      <alignment horizontal="center" vertical="top" textRotation="90"/>
    </xf>
    <xf numFmtId="0" fontId="4" fillId="5" borderId="8" xfId="20" applyBorder="1" applyAlignment="1">
      <alignment horizontal="left"/>
      <protection locked="0"/>
    </xf>
    <xf numFmtId="0" fontId="4" fillId="5" borderId="0" xfId="20" applyAlignment="1">
      <alignment horizontal="left"/>
      <protection locked="0"/>
    </xf>
    <xf numFmtId="9" fontId="4" fillId="5" borderId="0" xfId="1" applyNumberFormat="1" applyFont="1" applyFill="1" applyProtection="1">
      <protection locked="0"/>
    </xf>
    <xf numFmtId="1" fontId="4" fillId="4" borderId="0" xfId="21" applyNumberFormat="1"/>
    <xf numFmtId="2" fontId="4" fillId="4" borderId="8" xfId="21" applyBorder="1"/>
    <xf numFmtId="2" fontId="4" fillId="4" borderId="0" xfId="21"/>
    <xf numFmtId="0" fontId="3" fillId="2" borderId="11" xfId="2" applyBorder="1" applyAlignment="1">
      <alignment horizontal="center" vertical="center" wrapText="1"/>
    </xf>
    <xf numFmtId="0" fontId="3" fillId="2" borderId="0" xfId="2" applyBorder="1" applyAlignment="1">
      <alignment horizontal="center" vertical="center" wrapText="1"/>
    </xf>
    <xf numFmtId="0" fontId="3" fillId="2" borderId="26" xfId="2" applyBorder="1" applyAlignment="1">
      <alignment horizontal="center" vertical="center" wrapText="1"/>
    </xf>
    <xf numFmtId="49" fontId="20" fillId="12" borderId="17" xfId="9" applyBorder="1">
      <alignment horizontal="center" vertical="top" textRotation="90"/>
    </xf>
    <xf numFmtId="49" fontId="20" fillId="12" borderId="24" xfId="9" applyBorder="1">
      <alignment horizontal="center" vertical="top" textRotation="90"/>
    </xf>
    <xf numFmtId="49" fontId="20" fillId="12" borderId="25" xfId="9" applyBorder="1">
      <alignment horizontal="center" vertical="top" textRotation="90"/>
    </xf>
    <xf numFmtId="49" fontId="19" fillId="11" borderId="6" xfId="8">
      <alignment horizontal="center" vertical="top" textRotation="90"/>
    </xf>
    <xf numFmtId="0" fontId="3" fillId="2" borderId="11" xfId="2" applyBorder="1" applyAlignment="1">
      <alignment horizontal="center" vertical="center"/>
    </xf>
    <xf numFmtId="0" fontId="3" fillId="2" borderId="5" xfId="2" applyAlignment="1">
      <alignment horizontal="center" vertical="center"/>
    </xf>
    <xf numFmtId="0" fontId="3" fillId="2" borderId="15" xfId="2" applyBorder="1" applyAlignment="1">
      <alignment horizontal="center" vertical="center"/>
    </xf>
    <xf numFmtId="49" fontId="20" fillId="12" borderId="24" xfId="9" applyBorder="1" applyAlignment="1">
      <alignment horizontal="center" vertical="top" textRotation="90"/>
    </xf>
    <xf numFmtId="49" fontId="20" fillId="12" borderId="25" xfId="9" applyBorder="1" applyAlignment="1">
      <alignment horizontal="center" vertical="top" textRotation="90"/>
    </xf>
    <xf numFmtId="0" fontId="3" fillId="2" borderId="5" xfId="2" applyBorder="1" applyAlignment="1">
      <alignment horizontal="center" vertical="center" wrapText="1"/>
    </xf>
    <xf numFmtId="2" fontId="4" fillId="3" borderId="8" xfId="19" applyBorder="1" applyAlignment="1">
      <alignment horizontal="left"/>
    </xf>
    <xf numFmtId="2" fontId="4" fillId="3" borderId="0" xfId="19" applyBorder="1" applyAlignment="1">
      <alignment horizontal="left"/>
    </xf>
    <xf numFmtId="49" fontId="19" fillId="11" borderId="19" xfId="8" applyBorder="1" applyAlignment="1">
      <alignment horizontal="center" vertical="top" textRotation="90"/>
    </xf>
    <xf numFmtId="49" fontId="19" fillId="11" borderId="20" xfId="8" applyBorder="1" applyAlignment="1">
      <alignment horizontal="center" vertical="top" textRotation="90"/>
    </xf>
    <xf numFmtId="49" fontId="20" fillId="12" borderId="22" xfId="9" applyBorder="1" applyAlignment="1">
      <alignment horizontal="center" vertical="top" textRotation="90"/>
    </xf>
    <xf numFmtId="49" fontId="20" fillId="12" borderId="23" xfId="9" applyBorder="1" applyAlignment="1">
      <alignment horizontal="center" vertical="top" textRotation="90"/>
    </xf>
    <xf numFmtId="2" fontId="4" fillId="3" borderId="0" xfId="19" applyAlignment="1">
      <alignment horizontal="center"/>
    </xf>
  </cellXfs>
  <cellStyles count="24">
    <cellStyle name="Bad" xfId="11" builtinId="27" hidden="1"/>
    <cellStyle name="Calculation" xfId="6" builtinId="22" hidden="1" customBuiltin="1"/>
    <cellStyle name="Calculation" xfId="19" xr:uid="{00000000-0005-0000-0000-000002000000}"/>
    <cellStyle name="Check Cell" xfId="14" builtinId="23" hidden="1"/>
    <cellStyle name="Explanatory Text" xfId="17" builtinId="53" hidden="1"/>
    <cellStyle name="Good" xfId="10" builtinId="26" hidden="1"/>
    <cellStyle name="Heading 1" xfId="2" builtinId="16" customBuiltin="1"/>
    <cellStyle name="Heading 2" xfId="3" builtinId="17" customBuiltin="1"/>
    <cellStyle name="Heading 3" xfId="8" builtinId="18" customBuiltin="1"/>
    <cellStyle name="Heading 4" xfId="9" builtinId="19" customBuiltin="1"/>
    <cellStyle name="Input" xfId="4" builtinId="20" hidden="1" customBuiltin="1"/>
    <cellStyle name="Input" xfId="20" xr:uid="{00000000-0005-0000-0000-00000B000000}"/>
    <cellStyle name="Linked Cell" xfId="13" builtinId="24" hidden="1"/>
    <cellStyle name="Neutral" xfId="12" builtinId="28" hidden="1"/>
    <cellStyle name="No decimals" xfId="22" xr:uid="{00000000-0005-0000-0000-00000E000000}"/>
    <cellStyle name="Normal" xfId="0" builtinId="0" customBuiltin="1"/>
    <cellStyle name="Normal 2" xfId="23" xr:uid="{00000000-0005-0000-0000-000010000000}"/>
    <cellStyle name="Note" xfId="16" builtinId="10" hidden="1"/>
    <cellStyle name="Output" xfId="5" builtinId="21" hidden="1" customBuiltin="1"/>
    <cellStyle name="Output" xfId="21" xr:uid="{00000000-0005-0000-0000-000013000000}"/>
    <cellStyle name="Percent" xfId="1" builtinId="5" customBuiltin="1"/>
    <cellStyle name="Title" xfId="7" builtinId="15" hidden="1"/>
    <cellStyle name="Total" xfId="18" builtinId="25" hidden="1"/>
    <cellStyle name="Warning Text" xfId="15" builtinId="11" hidden="1"/>
  </cellStyles>
  <dxfs count="9">
    <dxf>
      <font>
        <b/>
        <i val="0"/>
      </font>
      <numFmt numFmtId="164" formatCode="0.000"/>
    </dxf>
    <dxf>
      <font>
        <b/>
        <i val="0"/>
      </font>
      <numFmt numFmtId="164" formatCode="0.000"/>
      <border>
        <bottom style="thin">
          <color theme="9"/>
        </bottom>
        <vertical/>
        <horizontal/>
      </border>
    </dxf>
    <dxf>
      <font>
        <b/>
        <i val="0"/>
        <u val="none"/>
      </font>
      <numFmt numFmtId="2" formatCode="0.00"/>
      <border>
        <bottom style="thin">
          <color theme="9"/>
        </bottom>
      </border>
    </dxf>
    <dxf>
      <font>
        <b/>
        <i val="0"/>
      </font>
      <numFmt numFmtId="2" formatCode="0.00"/>
    </dxf>
    <dxf>
      <font>
        <b/>
        <i val="0"/>
      </font>
      <numFmt numFmtId="14" formatCode="0.00%"/>
    </dxf>
    <dxf>
      <font>
        <b/>
        <i val="0"/>
      </font>
      <numFmt numFmtId="14" formatCode="0.00%"/>
      <border>
        <bottom style="thin">
          <color theme="9"/>
        </bottom>
        <vertical/>
        <horizontal/>
      </border>
    </dxf>
    <dxf>
      <numFmt numFmtId="1" formatCode="0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78477690288715"/>
          <c:y val="1.4500162844607924E-2"/>
          <c:w val="0.72833756173929987"/>
          <c:h val="0.98078507066178788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'Forest Plot'!$D$2:$D$201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</c:numCache>
            </c:numRef>
          </c:cat>
          <c:val>
            <c:numRef>
              <c:f>'Forest Plot'!$I$2:$I$201</c:f>
              <c:numCache>
                <c:formatCode>0.00%</c:formatCode>
                <c:ptCount val="200"/>
                <c:pt idx="0">
                  <c:v>8.3266993001670703E-2</c:v>
                </c:pt>
                <c:pt idx="1">
                  <c:v>8.3436244612178648E-2</c:v>
                </c:pt>
                <c:pt idx="2">
                  <c:v>8.3081680350369003E-2</c:v>
                </c:pt>
                <c:pt idx="3">
                  <c:v>8.3751305480407406E-2</c:v>
                </c:pt>
                <c:pt idx="4">
                  <c:v>8.3228149985503222E-2</c:v>
                </c:pt>
                <c:pt idx="5">
                  <c:v>8.3184884959786043E-2</c:v>
                </c:pt>
                <c:pt idx="6">
                  <c:v>8.3389402614421376E-2</c:v>
                </c:pt>
                <c:pt idx="7">
                  <c:v>8.3436244612178648E-2</c:v>
                </c:pt>
                <c:pt idx="8">
                  <c:v>8.3081680350369003E-2</c:v>
                </c:pt>
                <c:pt idx="9">
                  <c:v>8.3691536071659203E-2</c:v>
                </c:pt>
                <c:pt idx="10">
                  <c:v>8.3184884959786043E-2</c:v>
                </c:pt>
                <c:pt idx="11">
                  <c:v>8.3266993001670703E-2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4-4789-9FAE-173990BC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81059512"/>
        <c:axId val="381054808"/>
      </c:barChart>
      <c:catAx>
        <c:axId val="381059512"/>
        <c:scaling>
          <c:orientation val="maxMin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54808"/>
        <c:crosses val="autoZero"/>
        <c:auto val="1"/>
        <c:lblAlgn val="ctr"/>
        <c:lblOffset val="100"/>
        <c:noMultiLvlLbl val="0"/>
      </c:catAx>
      <c:valAx>
        <c:axId val="3810548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Weights</a:t>
                </a:r>
              </a:p>
            </c:rich>
          </c:tx>
          <c:overlay val="0"/>
        </c:title>
        <c:numFmt formatCode="0%" sourceLinked="0"/>
        <c:majorTickMark val="out"/>
        <c:minorTickMark val="out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59512"/>
        <c:crosses val="autoZero"/>
        <c:crossBetween val="between"/>
      </c:valAx>
      <c:spPr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532337303990848E-2"/>
          <c:y val="1.4600715475469412E-2"/>
          <c:w val="0.91313749242883102"/>
          <c:h val="0.98065761911972527"/>
        </c:manualLayout>
      </c:layout>
      <c:bubbleChart>
        <c:varyColors val="0"/>
        <c:ser>
          <c:idx val="0"/>
          <c:order val="0"/>
          <c:tx>
            <c:strRef>
              <c:f>'Forest Plot'!$F$1</c:f>
              <c:strCache>
                <c:ptCount val="1"/>
                <c:pt idx="0">
                  <c:v>Correlation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Calculations!$T$2:$T$201</c:f>
                <c:numCache>
                  <c:formatCode>General</c:formatCode>
                  <c:ptCount val="200"/>
                  <c:pt idx="0">
                    <c:v>7.9791567162201815E-3</c:v>
                  </c:pt>
                  <c:pt idx="1">
                    <c:v>1.5453976344062759E-2</c:v>
                  </c:pt>
                  <c:pt idx="2">
                    <c:v>1.5736763131022902E-2</c:v>
                  </c:pt>
                  <c:pt idx="3">
                    <c:v>6.5706159521188301E-3</c:v>
                  </c:pt>
                  <c:pt idx="4">
                    <c:v>0.20153382663133779</c:v>
                  </c:pt>
                  <c:pt idx="5">
                    <c:v>0.16830136719852218</c:v>
                  </c:pt>
                  <c:pt idx="6">
                    <c:v>1.0890144919530109E-2</c:v>
                  </c:pt>
                  <c:pt idx="7">
                    <c:v>1.5453976344062759E-2</c:v>
                  </c:pt>
                  <c:pt idx="8">
                    <c:v>0.17591857271320793</c:v>
                  </c:pt>
                  <c:pt idx="9">
                    <c:v>6.595328417213886E-3</c:v>
                  </c:pt>
                  <c:pt idx="10">
                    <c:v>0.19512420528976879</c:v>
                  </c:pt>
                  <c:pt idx="11">
                    <c:v>0.17214735561328681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Calculations!$S$2:$S$201</c:f>
                <c:numCache>
                  <c:formatCode>General</c:formatCode>
                  <c:ptCount val="200"/>
                  <c:pt idx="0">
                    <c:v>1.1819320685097723E-2</c:v>
                  </c:pt>
                  <c:pt idx="1">
                    <c:v>2.1541134692072084E-2</c:v>
                  </c:pt>
                  <c:pt idx="2">
                    <c:v>2.4268273607624846E-2</c:v>
                  </c:pt>
                  <c:pt idx="3">
                    <c:v>8.1946474172458483E-3</c:v>
                  </c:pt>
                  <c:pt idx="4">
                    <c:v>0.20568600768933559</c:v>
                  </c:pt>
                  <c:pt idx="5">
                    <c:v>0.13420686370968338</c:v>
                  </c:pt>
                  <c:pt idx="6">
                    <c:v>1.5495173357385705E-2</c:v>
                  </c:pt>
                  <c:pt idx="7">
                    <c:v>2.1541134692072084E-2</c:v>
                  </c:pt>
                  <c:pt idx="8">
                    <c:v>0.20849221577347987</c:v>
                  </c:pt>
                  <c:pt idx="9">
                    <c:v>8.454028359046406E-3</c:v>
                  </c:pt>
                  <c:pt idx="10">
                    <c:v>0.16630504249652223</c:v>
                  </c:pt>
                  <c:pt idx="11">
                    <c:v>0.14318077183895167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Calculations!$R$2:$R$201</c:f>
              <c:numCache>
                <c:formatCode>0.00</c:formatCode>
                <c:ptCount val="200"/>
                <c:pt idx="0">
                  <c:v>0.97574313003145152</c:v>
                </c:pt>
                <c:pt idx="1">
                  <c:v>0.94680601284626831</c:v>
                </c:pt>
                <c:pt idx="2">
                  <c:v>0.95623745812773908</c:v>
                </c:pt>
                <c:pt idx="3">
                  <c:v>0.96739500125711808</c:v>
                </c:pt>
                <c:pt idx="4">
                  <c:v>4.9958374957880011E-2</c:v>
                </c:pt>
                <c:pt idx="5">
                  <c:v>-0.53704956699803519</c:v>
                </c:pt>
                <c:pt idx="6">
                  <c:v>0.9640275800758169</c:v>
                </c:pt>
                <c:pt idx="7">
                  <c:v>0.94680601284626831</c:v>
                </c:pt>
                <c:pt idx="8">
                  <c:v>0.37994896225522495</c:v>
                </c:pt>
                <c:pt idx="9">
                  <c:v>0.97045193661345386</c:v>
                </c:pt>
                <c:pt idx="10">
                  <c:v>-0.3799489622552249</c:v>
                </c:pt>
                <c:pt idx="11">
                  <c:v>-0.46211715726000974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Calculations!$C$2:$C$201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Calculations!$O$2:$O$201</c:f>
              <c:numCache>
                <c:formatCode>0.00%</c:formatCode>
                <c:ptCount val="200"/>
                <c:pt idx="0">
                  <c:v>8.3266993001670703E-2</c:v>
                </c:pt>
                <c:pt idx="1">
                  <c:v>8.3436244612178648E-2</c:v>
                </c:pt>
                <c:pt idx="2">
                  <c:v>8.3081680350369003E-2</c:v>
                </c:pt>
                <c:pt idx="3">
                  <c:v>8.3751305480407406E-2</c:v>
                </c:pt>
                <c:pt idx="4">
                  <c:v>8.3228149985503222E-2</c:v>
                </c:pt>
                <c:pt idx="5">
                  <c:v>8.3184884959786043E-2</c:v>
                </c:pt>
                <c:pt idx="6">
                  <c:v>8.3389402614421376E-2</c:v>
                </c:pt>
                <c:pt idx="7">
                  <c:v>8.3436244612178648E-2</c:v>
                </c:pt>
                <c:pt idx="8">
                  <c:v>8.3081680350369003E-2</c:v>
                </c:pt>
                <c:pt idx="9">
                  <c:v>8.3691536071659203E-2</c:v>
                </c:pt>
                <c:pt idx="10">
                  <c:v>8.3184884959786043E-2</c:v>
                </c:pt>
                <c:pt idx="11">
                  <c:v>8.3266993001670703E-2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040B-40EC-A092-0BDDDB525BA8}"/>
            </c:ext>
          </c:extLst>
        </c:ser>
        <c:ser>
          <c:idx val="2"/>
          <c:order val="1"/>
          <c:tx>
            <c:v>Combined Effect Size PI</c:v>
          </c:tx>
          <c:spPr>
            <a:solidFill>
              <a:schemeClr val="accent3"/>
            </a:solidFill>
            <a:ln w="25400">
              <a:solidFill>
                <a:schemeClr val="accent3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0B-40EC-A092-0BDDDB525BA8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x"/>
            <c:errBarType val="both"/>
            <c:errValType val="cust"/>
            <c:noEndCap val="0"/>
            <c:plus>
              <c:numRef>
                <c:f>Calculations!$W$10</c:f>
                <c:numCache>
                  <c:formatCode>General</c:formatCode>
                  <c:ptCount val="1"/>
                  <c:pt idx="0">
                    <c:v>0.20966149204662476</c:v>
                  </c:pt>
                </c:numCache>
              </c:numRef>
            </c:plus>
            <c:minus>
              <c:numRef>
                <c:f>Calculations!$W$9</c:f>
                <c:numCache>
                  <c:formatCode>General</c:formatCode>
                  <c:ptCount val="1"/>
                  <c:pt idx="0">
                    <c:v>1.6832189729608702</c:v>
                  </c:pt>
                </c:numCache>
              </c:numRef>
            </c:minus>
            <c:spPr>
              <a:ln w="28575">
                <a:solidFill>
                  <a:schemeClr val="accent3"/>
                </a:solidFill>
              </a:ln>
            </c:spPr>
          </c:errBars>
          <c:xVal>
            <c:numRef>
              <c:f>'Forest Plot'!$B$10</c:f>
              <c:numCache>
                <c:formatCode>0.00</c:formatCode>
                <c:ptCount val="1"/>
                <c:pt idx="0">
                  <c:v>0.7887858691983326</c:v>
                </c:pt>
              </c:numCache>
            </c:numRef>
          </c:xVal>
          <c:yVal>
            <c:numRef>
              <c:f>Calculations!$W$6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Calculations!$W$11</c:f>
              <c:numCache>
                <c:formatCode>0.00</c:formatCode>
                <c:ptCount val="1"/>
                <c:pt idx="0">
                  <c:v>8.3751305480407406E-2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040B-40EC-A092-0BDDDB525BA8}"/>
            </c:ext>
          </c:extLst>
        </c:ser>
        <c:ser>
          <c:idx val="1"/>
          <c:order val="2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Calculations!$W$8</c:f>
                <c:numCache>
                  <c:formatCode>General</c:formatCode>
                  <c:ptCount val="1"/>
                  <c:pt idx="0">
                    <c:v>0.15859797524577457</c:v>
                  </c:pt>
                </c:numCache>
              </c:numRef>
            </c:plus>
            <c:minus>
              <c:numRef>
                <c:f>Calculations!$W$7</c:f>
                <c:numCache>
                  <c:formatCode>General</c:formatCode>
                  <c:ptCount val="1"/>
                  <c:pt idx="0">
                    <c:v>0.46953704019738213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'Forest Plot'!$B$10</c:f>
              <c:numCache>
                <c:formatCode>0.00</c:formatCode>
                <c:ptCount val="1"/>
                <c:pt idx="0">
                  <c:v>0.7887858691983326</c:v>
                </c:pt>
              </c:numCache>
            </c:numRef>
          </c:xVal>
          <c:yVal>
            <c:numRef>
              <c:f>Calculations!$W$6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Calculations!$W$11</c:f>
              <c:numCache>
                <c:formatCode>0.00</c:formatCode>
                <c:ptCount val="1"/>
                <c:pt idx="0">
                  <c:v>8.3751305480407406E-2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040B-40EC-A092-0BDDDB525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381054416"/>
        <c:axId val="381064608"/>
      </c:bubbleChart>
      <c:valAx>
        <c:axId val="381054416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Correlation</a:t>
                </a:r>
                <a:endParaRPr lang="en-GB" b="1" baseline="-250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64608"/>
        <c:crossesAt val="0"/>
        <c:crossBetween val="midCat"/>
      </c:valAx>
      <c:valAx>
        <c:axId val="381064608"/>
        <c:scaling>
          <c:orientation val="maxMin"/>
          <c:max val="204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54416"/>
        <c:crossesAt val="0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21729953468609E-2"/>
          <c:y val="1.1862595409055285E-2"/>
          <c:w val="0.92527127320573177"/>
          <c:h val="0.98599356389857706"/>
        </c:manualLayout>
      </c:layout>
      <c:bubbleChart>
        <c:varyColors val="0"/>
        <c:ser>
          <c:idx val="5"/>
          <c:order val="0"/>
          <c:tx>
            <c:strRef>
              <c:f>'Subgroup Analysis'!$H$1</c:f>
              <c:strCache>
                <c:ptCount val="1"/>
                <c:pt idx="0">
                  <c:v>Correlation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Calculations!$AO$2:$AO$51</c:f>
                <c:numCache>
                  <c:formatCode>General</c:formatCode>
                  <c:ptCount val="50"/>
                  <c:pt idx="0">
                    <c:v>7.9791567162201815E-3</c:v>
                  </c:pt>
                  <c:pt idx="1">
                    <c:v>1.5453976344062759E-2</c:v>
                  </c:pt>
                  <c:pt idx="2">
                    <c:v>1.5736763131022902E-2</c:v>
                  </c:pt>
                  <c:pt idx="3">
                    <c:v>6.5706159521188301E-3</c:v>
                  </c:pt>
                  <c:pt idx="4">
                    <c:v>0.20153382663133779</c:v>
                  </c:pt>
                  <c:pt idx="5">
                    <c:v>0.16830136719852218</c:v>
                  </c:pt>
                  <c:pt idx="6">
                    <c:v>1.0890144919530109E-2</c:v>
                  </c:pt>
                  <c:pt idx="7">
                    <c:v>1.5453976344062759E-2</c:v>
                  </c:pt>
                  <c:pt idx="8">
                    <c:v>0.17591857271320793</c:v>
                  </c:pt>
                  <c:pt idx="9">
                    <c:v>6.595328417213886E-3</c:v>
                  </c:pt>
                  <c:pt idx="10">
                    <c:v>0.19512420528976879</c:v>
                  </c:pt>
                  <c:pt idx="11">
                    <c:v>0.17214735561328681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</c:numCache>
              </c:numRef>
            </c:plus>
            <c:minus>
              <c:numRef>
                <c:f>Calculations!$AN$2:$AN$51</c:f>
                <c:numCache>
                  <c:formatCode>General</c:formatCode>
                  <c:ptCount val="50"/>
                  <c:pt idx="0">
                    <c:v>1.1819320685097723E-2</c:v>
                  </c:pt>
                  <c:pt idx="1">
                    <c:v>2.1541134692072084E-2</c:v>
                  </c:pt>
                  <c:pt idx="2">
                    <c:v>2.4268273607624846E-2</c:v>
                  </c:pt>
                  <c:pt idx="3">
                    <c:v>8.1946474172458483E-3</c:v>
                  </c:pt>
                  <c:pt idx="4">
                    <c:v>0.20568600768933559</c:v>
                  </c:pt>
                  <c:pt idx="5">
                    <c:v>0.13420686370968338</c:v>
                  </c:pt>
                  <c:pt idx="6">
                    <c:v>1.5495173357385705E-2</c:v>
                  </c:pt>
                  <c:pt idx="7">
                    <c:v>2.1541134692072084E-2</c:v>
                  </c:pt>
                  <c:pt idx="8">
                    <c:v>0.20849221577347987</c:v>
                  </c:pt>
                  <c:pt idx="9">
                    <c:v>8.454028359046406E-3</c:v>
                  </c:pt>
                  <c:pt idx="10">
                    <c:v>0.16630504249652223</c:v>
                  </c:pt>
                  <c:pt idx="11">
                    <c:v>0.14318077183895167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</c:numCache>
              </c:numRef>
            </c:minus>
          </c:errBars>
          <c:xVal>
            <c:numRef>
              <c:f>Calculations!$AM$2:$AM$201</c:f>
              <c:numCache>
                <c:formatCode>0.00</c:formatCode>
                <c:ptCount val="200"/>
                <c:pt idx="0">
                  <c:v>0.97574313003145152</c:v>
                </c:pt>
                <c:pt idx="1">
                  <c:v>0.94680601284626831</c:v>
                </c:pt>
                <c:pt idx="2">
                  <c:v>0.95623745812773908</c:v>
                </c:pt>
                <c:pt idx="3">
                  <c:v>0.96739500125711808</c:v>
                </c:pt>
                <c:pt idx="4">
                  <c:v>4.9958374957880011E-2</c:v>
                </c:pt>
                <c:pt idx="5">
                  <c:v>-0.53704956699803519</c:v>
                </c:pt>
                <c:pt idx="6">
                  <c:v>0.9640275800758169</c:v>
                </c:pt>
                <c:pt idx="7">
                  <c:v>0.94680601284626831</c:v>
                </c:pt>
                <c:pt idx="8">
                  <c:v>0.37994896225522495</c:v>
                </c:pt>
                <c:pt idx="9">
                  <c:v>0.97045193661345386</c:v>
                </c:pt>
                <c:pt idx="10">
                  <c:v>-0.3799489622552249</c:v>
                </c:pt>
                <c:pt idx="11">
                  <c:v>-0.46211715726000974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Calculations!$Z$2:$Z$201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9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11</c:v>
                </c:pt>
                <c:pt idx="9">
                  <c:v>7</c:v>
                </c:pt>
                <c:pt idx="10">
                  <c:v>12</c:v>
                </c:pt>
                <c:pt idx="11">
                  <c:v>13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Calculations!$AH$2:$AH$201</c:f>
              <c:numCache>
                <c:formatCode>0.00%</c:formatCode>
                <c:ptCount val="200"/>
                <c:pt idx="0">
                  <c:v>0.12552810162249098</c:v>
                </c:pt>
                <c:pt idx="1">
                  <c:v>0.1398839901719722</c:v>
                </c:pt>
                <c:pt idx="2">
                  <c:v>0.11279922917254682</c:v>
                </c:pt>
                <c:pt idx="3">
                  <c:v>0.17744045560890689</c:v>
                </c:pt>
                <c:pt idx="4">
                  <c:v>0.20066218798309349</c:v>
                </c:pt>
                <c:pt idx="5">
                  <c:v>0.1999192640882331</c:v>
                </c:pt>
                <c:pt idx="6">
                  <c:v>0.135598422358985</c:v>
                </c:pt>
                <c:pt idx="7">
                  <c:v>0.1398839901719722</c:v>
                </c:pt>
                <c:pt idx="8">
                  <c:v>0.19816604927064677</c:v>
                </c:pt>
                <c:pt idx="9">
                  <c:v>0.16886581089312597</c:v>
                </c:pt>
                <c:pt idx="10">
                  <c:v>0.1999192640882331</c:v>
                </c:pt>
                <c:pt idx="11">
                  <c:v>0.20133323456979357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3DE0-4907-8EDE-B96BCD3271E9}"/>
            </c:ext>
          </c:extLst>
        </c:ser>
        <c:ser>
          <c:idx val="7"/>
          <c:order val="1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Calculations!$BL$2:$BL$201</c:f>
                <c:numCache>
                  <c:formatCode>General</c:formatCode>
                  <c:ptCount val="200"/>
                  <c:pt idx="0">
                    <c:v>1.7207830454256001E-2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0.9729222316662699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Calculations!$BK$2:$BK$201</c:f>
                <c:numCache>
                  <c:formatCode>General</c:formatCode>
                  <c:ptCount val="200"/>
                  <c:pt idx="0">
                    <c:v>3.1543027084766972E-2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0.68348347944015297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Calculations!$BN$2:$BN$51</c:f>
              <c:numCache>
                <c:formatCode>0.00</c:formatCode>
                <c:ptCount val="50"/>
                <c:pt idx="0">
                  <c:v>0.96285263974886837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-0.20819742253629225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</c:numCache>
            </c:numRef>
          </c:xVal>
          <c:yVal>
            <c:numRef>
              <c:f>Calculations!$AQ$2:$AQ$51</c:f>
              <c:numCache>
                <c:formatCode>0</c:formatCode>
                <c:ptCount val="5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bubbleSize>
            <c:numRef>
              <c:f>Calculations!$BO$2:$BO$51</c:f>
              <c:numCache>
                <c:formatCode>0.00</c:formatCode>
                <c:ptCount val="50"/>
                <c:pt idx="0">
                  <c:v>0.50334848355263317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0.49665151644736683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3DE0-4907-8EDE-B96BCD3271E9}"/>
            </c:ext>
          </c:extLst>
        </c:ser>
        <c:ser>
          <c:idx val="9"/>
          <c:order val="2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Calculations!$BV$24</c:f>
                <c:numCache>
                  <c:formatCode>General</c:formatCode>
                  <c:ptCount val="1"/>
                  <c:pt idx="0">
                    <c:v>0.28679156581460763</c:v>
                  </c:pt>
                </c:numCache>
              </c:numRef>
            </c:plus>
            <c:minus>
              <c:numRef>
                <c:f>Calculations!$BV$23</c:f>
                <c:numCache>
                  <c:formatCode>General</c:formatCode>
                  <c:ptCount val="1"/>
                  <c:pt idx="0">
                    <c:v>1.7102953971388648</c:v>
                  </c:pt>
                </c:numCache>
              </c:numRef>
            </c:minus>
            <c:spPr>
              <a:ln w="19050">
                <a:solidFill>
                  <a:schemeClr val="accent3"/>
                </a:solidFill>
              </a:ln>
            </c:spPr>
          </c:errBars>
          <c:xVal>
            <c:numRef>
              <c:f>Calculations!$BV$5</c:f>
              <c:numCache>
                <c:formatCode>0.00</c:formatCode>
                <c:ptCount val="1"/>
                <c:pt idx="0">
                  <c:v>0.71312887115953882</c:v>
                </c:pt>
              </c:numCache>
            </c:numRef>
          </c:xVal>
          <c:yVal>
            <c:numRef>
              <c:f>Calculations!$BV$19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Calculations!$BV$25</c:f>
              <c:numCache>
                <c:formatCode>0.00</c:formatCode>
                <c:ptCount val="1"/>
                <c:pt idx="0">
                  <c:v>0.50334848355263317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3DE0-4907-8EDE-B96BCD3271E9}"/>
            </c:ext>
          </c:extLst>
        </c:ser>
        <c:ser>
          <c:idx val="0"/>
          <c:order val="3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Calculations!$BH$2:$BH$201</c:f>
                <c:numCache>
                  <c:formatCode>General</c:formatCode>
                  <c:ptCount val="200"/>
                  <c:pt idx="0">
                    <c:v>8.8567928643843441E-3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0.51006547226304921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Calculations!$BG$2:$BG$201</c:f>
                <c:numCache>
                  <c:formatCode>General</c:formatCode>
                  <c:ptCount val="200"/>
                  <c:pt idx="0">
                    <c:v>1.1561049594605466E-2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0.41739808707628456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 w="9525"/>
            </c:spPr>
          </c:errBars>
          <c:xVal>
            <c:numRef>
              <c:f>Calculations!$BN$2:$BN$201</c:f>
              <c:numCache>
                <c:formatCode>0.00</c:formatCode>
                <c:ptCount val="200"/>
                <c:pt idx="0">
                  <c:v>0.96285263974886837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-0.20819742253629225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Calculations!$AQ$2:$AQ$201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Calculations!$BO$2:$BO$201</c:f>
              <c:numCache>
                <c:formatCode>0.00</c:formatCode>
                <c:ptCount val="200"/>
                <c:pt idx="0">
                  <c:v>0.50334848355263317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0.49665151644736683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3DE0-4907-8EDE-B96BCD3271E9}"/>
            </c:ext>
          </c:extLst>
        </c:ser>
        <c:ser>
          <c:idx val="1"/>
          <c:order val="4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Calculations!$BV$22</c:f>
                <c:numCache>
                  <c:formatCode>General</c:formatCode>
                  <c:ptCount val="1"/>
                  <c:pt idx="0">
                    <c:v>0.28420226738398457</c:v>
                  </c:pt>
                </c:numCache>
              </c:numRef>
            </c:plus>
            <c:minus>
              <c:numRef>
                <c:f>Calculations!$BV$21</c:f>
                <c:numCache>
                  <c:formatCode>General</c:formatCode>
                  <c:ptCount val="1"/>
                  <c:pt idx="0">
                    <c:v>1.6221594911085502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Calculations!$BV$5</c:f>
              <c:numCache>
                <c:formatCode>0.00</c:formatCode>
                <c:ptCount val="1"/>
                <c:pt idx="0">
                  <c:v>0.71312887115953882</c:v>
                </c:pt>
              </c:numCache>
            </c:numRef>
          </c:xVal>
          <c:yVal>
            <c:numRef>
              <c:f>Calculations!$BV$19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Calculations!$BV$25</c:f>
              <c:numCache>
                <c:formatCode>0.00</c:formatCode>
                <c:ptCount val="1"/>
                <c:pt idx="0">
                  <c:v>0.50334848355263317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3DE0-4907-8EDE-B96BCD32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381064216"/>
        <c:axId val="381055592"/>
      </c:bubbleChart>
      <c:valAx>
        <c:axId val="381064216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 baseline="0">
                    <a:solidFill>
                      <a:sysClr val="windowText" lastClr="000000"/>
                    </a:solidFill>
                  </a:rPr>
                  <a:t>Correlation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55592"/>
        <c:crossesAt val="0"/>
        <c:crossBetween val="midCat"/>
      </c:valAx>
      <c:valAx>
        <c:axId val="381055592"/>
        <c:scaling>
          <c:orientation val="maxMin"/>
          <c:max val="210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64216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21729953468609E-2"/>
          <c:y val="0.13972393341170022"/>
          <c:w val="0.92527127320573177"/>
          <c:h val="0.83098261801666418"/>
        </c:manualLayout>
      </c:layout>
      <c:bubbleChart>
        <c:varyColors val="0"/>
        <c:ser>
          <c:idx val="7"/>
          <c:order val="0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Calculations!$BL$2:$BL$201</c:f>
                <c:numCache>
                  <c:formatCode>General</c:formatCode>
                  <c:ptCount val="200"/>
                  <c:pt idx="0">
                    <c:v>1.7207830454256001E-2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0.9729222316662699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Calculations!$BK$2:$BK$201</c:f>
                <c:numCache>
                  <c:formatCode>General</c:formatCode>
                  <c:ptCount val="200"/>
                  <c:pt idx="0">
                    <c:v>3.1543027084766972E-2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0.68348347944015297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Calculations!$BN$2:$BN$51</c:f>
              <c:numCache>
                <c:formatCode>0.00</c:formatCode>
                <c:ptCount val="50"/>
                <c:pt idx="0">
                  <c:v>0.96285263974886837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-0.20819742253629225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</c:numCache>
            </c:numRef>
          </c:xVal>
          <c:yVal>
            <c:numRef>
              <c:f>Calculations!$AS$2:$AS$51</c:f>
              <c:numCache>
                <c:formatCode>0</c:formatCode>
                <c:ptCount val="5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bubbleSize>
            <c:numRef>
              <c:f>Calculations!$BO$2:$BO$51</c:f>
              <c:numCache>
                <c:formatCode>0.00</c:formatCode>
                <c:ptCount val="50"/>
                <c:pt idx="0">
                  <c:v>0.50334848355263317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0.49665151644736683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FC3B-40A9-A1BC-B6F39E2E9F72}"/>
            </c:ext>
          </c:extLst>
        </c:ser>
        <c:ser>
          <c:idx val="9"/>
          <c:order val="1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Calculations!$BV$24</c:f>
                <c:numCache>
                  <c:formatCode>General</c:formatCode>
                  <c:ptCount val="1"/>
                  <c:pt idx="0">
                    <c:v>0.28679156581460763</c:v>
                  </c:pt>
                </c:numCache>
              </c:numRef>
            </c:plus>
            <c:minus>
              <c:numRef>
                <c:f>Calculations!$BV$23</c:f>
                <c:numCache>
                  <c:formatCode>General</c:formatCode>
                  <c:ptCount val="1"/>
                  <c:pt idx="0">
                    <c:v>1.7102953971388648</c:v>
                  </c:pt>
                </c:numCache>
              </c:numRef>
            </c:minus>
            <c:spPr>
              <a:ln w="19050">
                <a:solidFill>
                  <a:schemeClr val="accent3"/>
                </a:solidFill>
              </a:ln>
            </c:spPr>
          </c:errBars>
          <c:xVal>
            <c:numRef>
              <c:f>Calculations!$BV$5</c:f>
              <c:numCache>
                <c:formatCode>0.00</c:formatCode>
                <c:ptCount val="1"/>
                <c:pt idx="0">
                  <c:v>0.71312887115953882</c:v>
                </c:pt>
              </c:numCache>
            </c:numRef>
          </c:xVal>
          <c:yVal>
            <c:numRef>
              <c:f>Calculations!$BV$20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Calculations!$BV$25</c:f>
              <c:numCache>
                <c:formatCode>0.00</c:formatCode>
                <c:ptCount val="1"/>
                <c:pt idx="0">
                  <c:v>0.50334848355263317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FC3B-40A9-A1BC-B6F39E2E9F72}"/>
            </c:ext>
          </c:extLst>
        </c:ser>
        <c:ser>
          <c:idx val="0"/>
          <c:order val="2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Calculations!$BH$2:$BH$201</c:f>
                <c:numCache>
                  <c:formatCode>General</c:formatCode>
                  <c:ptCount val="200"/>
                  <c:pt idx="0">
                    <c:v>8.8567928643843441E-3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0.51006547226304921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Calculations!$BG$2:$BG$201</c:f>
                <c:numCache>
                  <c:formatCode>General</c:formatCode>
                  <c:ptCount val="200"/>
                  <c:pt idx="0">
                    <c:v>1.1561049594605466E-2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0.41739808707628456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 w="9525"/>
            </c:spPr>
          </c:errBars>
          <c:xVal>
            <c:numRef>
              <c:f>Calculations!$BN$2:$BN$201</c:f>
              <c:numCache>
                <c:formatCode>0.00</c:formatCode>
                <c:ptCount val="200"/>
                <c:pt idx="0">
                  <c:v>0.96285263974886837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-0.20819742253629225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Calculations!$AS$2:$AS$201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Calculations!$BO$2:$BO$201</c:f>
              <c:numCache>
                <c:formatCode>0.00</c:formatCode>
                <c:ptCount val="200"/>
                <c:pt idx="0">
                  <c:v>0.50334848355263317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0.49665151644736683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FC3B-40A9-A1BC-B6F39E2E9F72}"/>
            </c:ext>
          </c:extLst>
        </c:ser>
        <c:ser>
          <c:idx val="1"/>
          <c:order val="3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Calculations!$BV$22</c:f>
                <c:numCache>
                  <c:formatCode>General</c:formatCode>
                  <c:ptCount val="1"/>
                  <c:pt idx="0">
                    <c:v>0.28420226738398457</c:v>
                  </c:pt>
                </c:numCache>
              </c:numRef>
            </c:plus>
            <c:minus>
              <c:numRef>
                <c:f>Calculations!$BV$21</c:f>
                <c:numCache>
                  <c:formatCode>General</c:formatCode>
                  <c:ptCount val="1"/>
                  <c:pt idx="0">
                    <c:v>1.6221594911085502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Calculations!$BV$5</c:f>
              <c:numCache>
                <c:formatCode>0.00</c:formatCode>
                <c:ptCount val="1"/>
                <c:pt idx="0">
                  <c:v>0.71312887115953882</c:v>
                </c:pt>
              </c:numCache>
            </c:numRef>
          </c:xVal>
          <c:yVal>
            <c:numRef>
              <c:f>Calculations!$BV$20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Calculations!$BV$25</c:f>
              <c:numCache>
                <c:formatCode>0.00</c:formatCode>
                <c:ptCount val="1"/>
                <c:pt idx="0">
                  <c:v>0.50334848355263317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FC3B-40A9-A1BC-B6F39E2E9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381062648"/>
        <c:axId val="381065392"/>
      </c:bubbleChart>
      <c:valAx>
        <c:axId val="38106264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 baseline="0">
                    <a:solidFill>
                      <a:sysClr val="windowText" lastClr="000000"/>
                    </a:solidFill>
                  </a:rPr>
                  <a:t>Correlation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65392"/>
        <c:crossesAt val="0"/>
        <c:crossBetween val="midCat"/>
      </c:valAx>
      <c:valAx>
        <c:axId val="381065392"/>
        <c:scaling>
          <c:orientation val="maxMin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62648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Regression of Correlation</a:t>
            </a:r>
            <a:r>
              <a:rPr lang="nl-NL" baseline="0"/>
              <a:t> (z) on Moderator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499113747145243"/>
          <c:y val="0.13018001888836744"/>
          <c:w val="0.83203804069945797"/>
          <c:h val="0.76263092941196919"/>
        </c:manualLayout>
      </c:layout>
      <c:bubbleChart>
        <c:varyColors val="0"/>
        <c:ser>
          <c:idx val="0"/>
          <c:order val="0"/>
          <c:tx>
            <c:v>Studies</c:v>
          </c:tx>
          <c:invertIfNegative val="0"/>
          <c:xVal>
            <c:numRef>
              <c:f>Calculations!$BY$2:$BY$201</c:f>
              <c:numCache>
                <c:formatCode>0.00</c:formatCode>
                <c:ptCount val="200"/>
                <c:pt idx="0">
                  <c:v>15</c:v>
                </c:pt>
                <c:pt idx="1">
                  <c:v>16</c:v>
                </c:pt>
                <c:pt idx="2">
                  <c:v>13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19</c:v>
                </c:pt>
                <c:pt idx="7">
                  <c:v>13</c:v>
                </c:pt>
                <c:pt idx="8">
                  <c:v>19</c:v>
                </c:pt>
                <c:pt idx="9">
                  <c:v>22</c:v>
                </c:pt>
                <c:pt idx="10">
                  <c:v>17</c:v>
                </c:pt>
                <c:pt idx="11">
                  <c:v>18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Calculations!$BZ$2:$BZ$201</c:f>
              <c:numCache>
                <c:formatCode>0.00</c:formatCode>
                <c:ptCount val="200"/>
                <c:pt idx="0">
                  <c:v>2.2000000000000002</c:v>
                </c:pt>
                <c:pt idx="1">
                  <c:v>1.8000000000000003</c:v>
                </c:pt>
                <c:pt idx="2">
                  <c:v>1.9000000000000004</c:v>
                </c:pt>
                <c:pt idx="3">
                  <c:v>2.0499999999999994</c:v>
                </c:pt>
                <c:pt idx="4">
                  <c:v>5.0000000000000037E-2</c:v>
                </c:pt>
                <c:pt idx="5">
                  <c:v>-0.6</c:v>
                </c:pt>
                <c:pt idx="6">
                  <c:v>2.0000000000000004</c:v>
                </c:pt>
                <c:pt idx="7">
                  <c:v>1.8000000000000003</c:v>
                </c:pt>
                <c:pt idx="8">
                  <c:v>0.40000000000000013</c:v>
                </c:pt>
                <c:pt idx="9">
                  <c:v>2.0999999999999996</c:v>
                </c:pt>
                <c:pt idx="10">
                  <c:v>-0.4</c:v>
                </c:pt>
                <c:pt idx="11">
                  <c:v>-0.50000000000000011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'Moderator Analysis'!$G$2:$G$201</c:f>
              <c:numCache>
                <c:formatCode>0.00%</c:formatCode>
                <c:ptCount val="200"/>
                <c:pt idx="0">
                  <c:v>6.3857801184990126E-2</c:v>
                </c:pt>
                <c:pt idx="1">
                  <c:v>8.3607636603028321E-2</c:v>
                </c:pt>
                <c:pt idx="2">
                  <c:v>5.0691244239631339E-2</c:v>
                </c:pt>
                <c:pt idx="3">
                  <c:v>0.19552337063857803</c:v>
                </c:pt>
                <c:pt idx="4">
                  <c:v>6.0566161948650415E-2</c:v>
                </c:pt>
                <c:pt idx="5">
                  <c:v>5.7274522712310733E-2</c:v>
                </c:pt>
                <c:pt idx="6">
                  <c:v>7.7024358130348899E-2</c:v>
                </c:pt>
                <c:pt idx="7">
                  <c:v>8.3607636603028321E-2</c:v>
                </c:pt>
                <c:pt idx="8">
                  <c:v>5.0691244239631339E-2</c:v>
                </c:pt>
                <c:pt idx="9">
                  <c:v>0.15602369980250166</c:v>
                </c:pt>
                <c:pt idx="10">
                  <c:v>5.7274522712310733E-2</c:v>
                </c:pt>
                <c:pt idx="11">
                  <c:v>6.3857801184990126E-2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B26F-49ED-AE69-96179BF3E605}"/>
            </c:ext>
          </c:extLst>
        </c:ser>
        <c:ser>
          <c:idx val="1"/>
          <c:order val="1"/>
          <c:tx>
            <c:v>Regression</c:v>
          </c:tx>
          <c:spPr>
            <a:noFill/>
            <a:ln w="25400">
              <a:noFill/>
            </a:ln>
          </c:spPr>
          <c:invertIfNegative val="0"/>
          <c:trendline>
            <c:spPr>
              <a:ln w="19050">
                <a:solidFill>
                  <a:schemeClr val="accent2"/>
                </a:solidFill>
              </a:ln>
            </c:spPr>
            <c:trendlineType val="linear"/>
            <c:dispRSqr val="0"/>
            <c:dispEq val="0"/>
          </c:trendline>
          <c:xVal>
            <c:numRef>
              <c:f>Calculations!$CK$12:$CK$13</c:f>
              <c:numCache>
                <c:formatCode>0.00</c:formatCode>
                <c:ptCount val="2"/>
                <c:pt idx="0">
                  <c:v>11.700000000000001</c:v>
                </c:pt>
                <c:pt idx="1">
                  <c:v>24.200000000000003</c:v>
                </c:pt>
              </c:numCache>
            </c:numRef>
          </c:xVal>
          <c:yVal>
            <c:numRef>
              <c:f>Calculations!$CL$12:$CL$13</c:f>
              <c:numCache>
                <c:formatCode>0.00</c:formatCode>
                <c:ptCount val="2"/>
                <c:pt idx="0">
                  <c:v>1.1353787325301106</c:v>
                </c:pt>
                <c:pt idx="1">
                  <c:v>1.6028935223818959</c:v>
                </c:pt>
              </c:numCache>
            </c:numRef>
          </c:yVal>
          <c:bubbleSize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B26F-49ED-AE69-96179BF3E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381066176"/>
        <c:axId val="381066568"/>
      </c:bubbleChart>
      <c:valAx>
        <c:axId val="38106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Moderator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81066568"/>
        <c:crosses val="autoZero"/>
        <c:crossBetween val="midCat"/>
      </c:valAx>
      <c:valAx>
        <c:axId val="381066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Correlation (z)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81066176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Galbraith</a:t>
            </a:r>
            <a:r>
              <a:rPr lang="en-GB" baseline="0"/>
              <a:t> plot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85793175853018"/>
          <c:y val="0.11539857517810273"/>
          <c:w val="0.85579002624671918"/>
          <c:h val="0.78628156095872637"/>
        </c:manualLayout>
      </c:layout>
      <c:scatterChart>
        <c:scatterStyle val="smoothMarker"/>
        <c:varyColors val="0"/>
        <c:ser>
          <c:idx val="1"/>
          <c:order val="1"/>
          <c:tx>
            <c:v>Regression slope</c:v>
          </c:tx>
          <c:marker>
            <c:symbol val="none"/>
          </c:marker>
          <c:xVal>
            <c:numRef>
              <c:f>Calculations!$FE$3:$FE$4</c:f>
              <c:numCache>
                <c:formatCode>0.00</c:formatCode>
                <c:ptCount val="2"/>
                <c:pt idx="0">
                  <c:v>0</c:v>
                </c:pt>
                <c:pt idx="1">
                  <c:v>17.233687939614086</c:v>
                </c:pt>
              </c:numCache>
            </c:numRef>
          </c:xVal>
          <c:yVal>
            <c:numRef>
              <c:f>Calculations!$FF$3:$FF$4</c:f>
              <c:numCache>
                <c:formatCode>0.00</c:formatCode>
                <c:ptCount val="2"/>
                <c:pt idx="0">
                  <c:v>0</c:v>
                </c:pt>
                <c:pt idx="1">
                  <c:v>23.3414930102469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FF3-404B-8F34-091FD14B27AF}"/>
            </c:ext>
          </c:extLst>
        </c:ser>
        <c:ser>
          <c:idx val="2"/>
          <c:order val="2"/>
          <c:tx>
            <c:v>Lower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Calculations!$FE$6:$FE$7</c:f>
              <c:numCache>
                <c:formatCode>0.00</c:formatCode>
                <c:ptCount val="2"/>
                <c:pt idx="0">
                  <c:v>0</c:v>
                </c:pt>
                <c:pt idx="1">
                  <c:v>17.233687939614086</c:v>
                </c:pt>
              </c:numCache>
            </c:numRef>
          </c:xVal>
          <c:yVal>
            <c:numRef>
              <c:f>Calculations!$FF$6:$FF$7</c:f>
              <c:numCache>
                <c:formatCode>0.00</c:formatCode>
                <c:ptCount val="2"/>
                <c:pt idx="0">
                  <c:v>-2.2009851600916384</c:v>
                </c:pt>
                <c:pt idx="1">
                  <c:v>21.140507850155263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FF3-404B-8F34-091FD14B27AF}"/>
            </c:ext>
          </c:extLst>
        </c:ser>
        <c:ser>
          <c:idx val="3"/>
          <c:order val="3"/>
          <c:tx>
            <c:v>Upper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Calculations!$FE$9:$FE$10</c:f>
              <c:numCache>
                <c:formatCode>0.00</c:formatCode>
                <c:ptCount val="2"/>
                <c:pt idx="0">
                  <c:v>0</c:v>
                </c:pt>
                <c:pt idx="1">
                  <c:v>17.233687939614086</c:v>
                </c:pt>
              </c:numCache>
            </c:numRef>
          </c:xVal>
          <c:yVal>
            <c:numRef>
              <c:f>Calculations!$FF$9:$FF$10</c:f>
              <c:numCache>
                <c:formatCode>0.00</c:formatCode>
                <c:ptCount val="2"/>
                <c:pt idx="0">
                  <c:v>2.2009851600916384</c:v>
                </c:pt>
                <c:pt idx="1">
                  <c:v>25.542478170338537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FF3-404B-8F34-091FD14B2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067744"/>
        <c:axId val="381068136"/>
      </c:scatterChart>
      <c:scatterChart>
        <c:scatterStyle val="lineMarker"/>
        <c:varyColors val="0"/>
        <c:ser>
          <c:idx val="4"/>
          <c:order val="0"/>
          <c:tx>
            <c:strRef>
              <c:f>'Publication Bias Analysis'!$AH$1</c:f>
              <c:strCache>
                <c:ptCount val="1"/>
                <c:pt idx="0">
                  <c:v>Z-value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Calculations!$EY$2:$EY$201</c:f>
              <c:numCache>
                <c:formatCode>0.00</c:formatCode>
                <c:ptCount val="200"/>
                <c:pt idx="0">
                  <c:v>9.8488578017961057</c:v>
                </c:pt>
                <c:pt idx="1">
                  <c:v>11.269427669584646</c:v>
                </c:pt>
                <c:pt idx="2">
                  <c:v>8.7749643873921226</c:v>
                </c:pt>
                <c:pt idx="3">
                  <c:v>17.233687939614086</c:v>
                </c:pt>
                <c:pt idx="4">
                  <c:v>9.5916630466254382</c:v>
                </c:pt>
                <c:pt idx="5">
                  <c:v>9.3273790530888157</c:v>
                </c:pt>
                <c:pt idx="6">
                  <c:v>10.816653826391967</c:v>
                </c:pt>
                <c:pt idx="7">
                  <c:v>11.269427669584646</c:v>
                </c:pt>
                <c:pt idx="8">
                  <c:v>8.7749643873921226</c:v>
                </c:pt>
                <c:pt idx="9">
                  <c:v>15.394804318340654</c:v>
                </c:pt>
                <c:pt idx="10">
                  <c:v>9.3273790530888157</c:v>
                </c:pt>
                <c:pt idx="11">
                  <c:v>9.8488578017961057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Calculations!$EZ$2:$EZ$201</c:f>
              <c:numCache>
                <c:formatCode>0.00</c:formatCode>
                <c:ptCount val="200"/>
                <c:pt idx="0">
                  <c:v>21.667487163951431</c:v>
                </c:pt>
                <c:pt idx="1">
                  <c:v>20.284969805252366</c:v>
                </c:pt>
                <c:pt idx="2">
                  <c:v>16.672432336045034</c:v>
                </c:pt>
                <c:pt idx="3">
                  <c:v>35.329060276208864</c:v>
                </c:pt>
                <c:pt idx="4">
                  <c:v>0.4795831523312723</c:v>
                </c:pt>
                <c:pt idx="5">
                  <c:v>-5.5964274318532885</c:v>
                </c:pt>
                <c:pt idx="6">
                  <c:v>21.633307652783937</c:v>
                </c:pt>
                <c:pt idx="7">
                  <c:v>20.284969805252366</c:v>
                </c:pt>
                <c:pt idx="8">
                  <c:v>3.5099857549568503</c:v>
                </c:pt>
                <c:pt idx="9">
                  <c:v>32.329089068515366</c:v>
                </c:pt>
                <c:pt idx="10">
                  <c:v>-3.7309516212355263</c:v>
                </c:pt>
                <c:pt idx="11">
                  <c:v>-4.9244289008980537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F3-404B-8F34-091FD14B2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067744"/>
        <c:axId val="381068136"/>
      </c:scatterChart>
      <c:valAx>
        <c:axId val="38106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Inverse standard error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81068136"/>
        <c:crossesAt val="0"/>
        <c:crossBetween val="midCat"/>
      </c:valAx>
      <c:valAx>
        <c:axId val="3810681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Z-score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81067744"/>
        <c:crossesAt val="0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Normal</a:t>
            </a:r>
            <a:r>
              <a:rPr lang="en-US" sz="1800" b="1" baseline="0">
                <a:solidFill>
                  <a:sysClr val="windowText" lastClr="000000"/>
                </a:solidFill>
              </a:rPr>
              <a:t> </a:t>
            </a:r>
            <a:r>
              <a:rPr lang="en-US" sz="1800" b="1">
                <a:solidFill>
                  <a:sysClr val="windowText" lastClr="000000"/>
                </a:solidFill>
              </a:rPr>
              <a:t>quantile plot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676640419947507"/>
          <c:y val="0.11509561304836896"/>
          <c:w val="0.85344688713910766"/>
          <c:h val="0.77728199359695427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Calculations!$FJ$1</c:f>
              <c:strCache>
                <c:ptCount val="1"/>
                <c:pt idx="0">
                  <c:v>Quantile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Calculations!$FK$2:$FK$201</c:f>
              <c:numCache>
                <c:formatCode>0.00</c:formatCode>
                <c:ptCount val="200"/>
                <c:pt idx="0">
                  <c:v>0.78503604987689113</c:v>
                </c:pt>
                <c:pt idx="1">
                  <c:v>0.10179559909470504</c:v>
                </c:pt>
                <c:pt idx="2">
                  <c:v>-0.10179559909470488</c:v>
                </c:pt>
                <c:pt idx="3">
                  <c:v>1.6067550689692418</c:v>
                </c:pt>
                <c:pt idx="4">
                  <c:v>-0.53218973091930433</c:v>
                </c:pt>
                <c:pt idx="5">
                  <c:v>-1.6067550689692427</c:v>
                </c:pt>
                <c:pt idx="6">
                  <c:v>0.53218973091930399</c:v>
                </c:pt>
                <c:pt idx="7">
                  <c:v>0.30974253153853021</c:v>
                </c:pt>
                <c:pt idx="8">
                  <c:v>-0.30974253153853021</c:v>
                </c:pt>
                <c:pt idx="9">
                  <c:v>1.1024403670151643</c:v>
                </c:pt>
                <c:pt idx="10">
                  <c:v>-0.78503604987689179</c:v>
                </c:pt>
                <c:pt idx="11">
                  <c:v>-1.1024403670151643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Calculations!$FL$2:$FL$201</c:f>
              <c:numCache>
                <c:formatCode>0.00</c:formatCode>
                <c:ptCount val="200"/>
                <c:pt idx="0">
                  <c:v>21.667487163951431</c:v>
                </c:pt>
                <c:pt idx="1">
                  <c:v>20.284969805252366</c:v>
                </c:pt>
                <c:pt idx="2">
                  <c:v>16.672432336045034</c:v>
                </c:pt>
                <c:pt idx="3">
                  <c:v>35.329060276208864</c:v>
                </c:pt>
                <c:pt idx="4">
                  <c:v>0.4795831523312723</c:v>
                </c:pt>
                <c:pt idx="5">
                  <c:v>-5.5964274318532885</c:v>
                </c:pt>
                <c:pt idx="6">
                  <c:v>21.633307652783937</c:v>
                </c:pt>
                <c:pt idx="7">
                  <c:v>20.284969805252366</c:v>
                </c:pt>
                <c:pt idx="8">
                  <c:v>3.5099857549568503</c:v>
                </c:pt>
                <c:pt idx="9">
                  <c:v>32.329089068515366</c:v>
                </c:pt>
                <c:pt idx="10">
                  <c:v>-3.7309516212355263</c:v>
                </c:pt>
                <c:pt idx="11">
                  <c:v>-4.9244289008980537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0E-4657-8A34-E78BC1815518}"/>
            </c:ext>
          </c:extLst>
        </c:ser>
        <c:ser>
          <c:idx val="1"/>
          <c:order val="1"/>
          <c:tx>
            <c:v>Regression line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Calculations!$FQ$3:$FQ$4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Calculations!$FR$3:$FR$4</c:f>
              <c:numCache>
                <c:formatCode>0.00</c:formatCode>
                <c:ptCount val="2"/>
                <c:pt idx="0">
                  <c:v>-10.856395320125268</c:v>
                </c:pt>
                <c:pt idx="1">
                  <c:v>37.179574830343697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F0E-4657-8A34-E78BC1815518}"/>
            </c:ext>
          </c:extLst>
        </c:ser>
        <c:ser>
          <c:idx val="2"/>
          <c:order val="2"/>
          <c:tx>
            <c:strRef>
              <c:f>Calculations!$DC$6</c:f>
              <c:strCache>
                <c:ptCount val="1"/>
                <c:pt idx="0">
                  <c:v>Mid line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Calculations!$FQ$6:$FQ$7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Calculations!$FR$6:$FR$7</c:f>
              <c:numCache>
                <c:formatCode>0.00</c:formatCode>
                <c:ptCount val="2"/>
                <c:pt idx="0">
                  <c:v>13.161589755109221</c:v>
                </c:pt>
                <c:pt idx="1">
                  <c:v>13.161589755109221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F0E-4657-8A34-E78BC1815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068920"/>
        <c:axId val="381069312"/>
      </c:scatterChart>
      <c:valAx>
        <c:axId val="381068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Normal 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69312"/>
        <c:crossesAt val="0"/>
        <c:crossBetween val="midCat"/>
      </c:valAx>
      <c:valAx>
        <c:axId val="381069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Z-score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68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71804904755002E-2"/>
          <c:y val="9.9914450826684362E-2"/>
          <c:w val="0.87587073088256595"/>
          <c:h val="0.81154715970924929"/>
        </c:manualLayout>
      </c:layout>
      <c:scatterChart>
        <c:scatterStyle val="lineMarker"/>
        <c:varyColors val="0"/>
        <c:ser>
          <c:idx val="0"/>
          <c:order val="0"/>
          <c:tx>
            <c:v>Studies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Calculations!$CZ$2:$CZ$201</c:f>
              <c:numCache>
                <c:formatCode>0.00</c:formatCode>
                <c:ptCount val="200"/>
                <c:pt idx="0">
                  <c:v>2.2000000000000002</c:v>
                </c:pt>
                <c:pt idx="1">
                  <c:v>1.8000000000000003</c:v>
                </c:pt>
                <c:pt idx="2">
                  <c:v>1.9000000000000004</c:v>
                </c:pt>
                <c:pt idx="3">
                  <c:v>2.0499999999999994</c:v>
                </c:pt>
                <c:pt idx="4">
                  <c:v>5.0000000000000037E-2</c:v>
                </c:pt>
                <c:pt idx="5">
                  <c:v>-0.6</c:v>
                </c:pt>
                <c:pt idx="6">
                  <c:v>2.0000000000000004</c:v>
                </c:pt>
                <c:pt idx="7">
                  <c:v>1.8000000000000003</c:v>
                </c:pt>
                <c:pt idx="8">
                  <c:v>0.40000000000000013</c:v>
                </c:pt>
                <c:pt idx="9">
                  <c:v>2.0999999999999996</c:v>
                </c:pt>
                <c:pt idx="10">
                  <c:v>-0.4</c:v>
                </c:pt>
                <c:pt idx="11">
                  <c:v>-0.50000000000000011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Calculations!$DA$2:$DA$201</c:f>
              <c:numCache>
                <c:formatCode>0.00</c:formatCode>
                <c:ptCount val="200"/>
                <c:pt idx="0">
                  <c:v>0.1015346165133619</c:v>
                </c:pt>
                <c:pt idx="1">
                  <c:v>8.8735650941611371E-2</c:v>
                </c:pt>
                <c:pt idx="2">
                  <c:v>0.11396057645963795</c:v>
                </c:pt>
                <c:pt idx="3">
                  <c:v>5.8025885318565944E-2</c:v>
                </c:pt>
                <c:pt idx="4">
                  <c:v>0.10425720702853739</c:v>
                </c:pt>
                <c:pt idx="5">
                  <c:v>0.10721125348377948</c:v>
                </c:pt>
                <c:pt idx="6">
                  <c:v>9.2450032704204863E-2</c:v>
                </c:pt>
                <c:pt idx="7">
                  <c:v>8.8735650941611371E-2</c:v>
                </c:pt>
                <c:pt idx="8">
                  <c:v>0.11396057645963795</c:v>
                </c:pt>
                <c:pt idx="9">
                  <c:v>6.4956980246163087E-2</c:v>
                </c:pt>
                <c:pt idx="10">
                  <c:v>0.10721125348377948</c:v>
                </c:pt>
                <c:pt idx="11">
                  <c:v>0.1015346165133619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14-4D35-90BB-02E79F487D94}"/>
            </c:ext>
          </c:extLst>
        </c:ser>
        <c:ser>
          <c:idx val="1"/>
          <c:order val="1"/>
          <c:tx>
            <c:v>Diagonals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Calculations!$DD$3:$DD$5</c:f>
              <c:numCache>
                <c:formatCode>0.00</c:formatCode>
                <c:ptCount val="3"/>
                <c:pt idx="0">
                  <c:v>1.0534201514289132</c:v>
                </c:pt>
                <c:pt idx="1">
                  <c:v>1.3544107965766952</c:v>
                </c:pt>
                <c:pt idx="2">
                  <c:v>1.6554014417244771</c:v>
                </c:pt>
              </c:numCache>
            </c:numRef>
          </c:xVal>
          <c:yVal>
            <c:numRef>
              <c:f>Calculations!$DE$3:$DE$5</c:f>
              <c:numCache>
                <c:formatCode>0.00</c:formatCode>
                <c:ptCount val="3"/>
                <c:pt idx="0">
                  <c:v>0.13675269175156554</c:v>
                </c:pt>
                <c:pt idx="1">
                  <c:v>0</c:v>
                </c:pt>
                <c:pt idx="2">
                  <c:v>0.13675269175156554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14-4D35-90BB-02E79F487D94}"/>
            </c:ext>
          </c:extLst>
        </c:ser>
        <c:ser>
          <c:idx val="2"/>
          <c:order val="2"/>
          <c:tx>
            <c:v>Mid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Calculations!$DD$7:$DD$8</c:f>
              <c:numCache>
                <c:formatCode>0.00</c:formatCode>
                <c:ptCount val="2"/>
                <c:pt idx="0">
                  <c:v>1.3544107965766952</c:v>
                </c:pt>
                <c:pt idx="1">
                  <c:v>1.3544107965766952</c:v>
                </c:pt>
              </c:numCache>
            </c:numRef>
          </c:xVal>
          <c:yVal>
            <c:numRef>
              <c:f>Calculations!$DE$7:$DE$8</c:f>
              <c:numCache>
                <c:formatCode>0.00</c:formatCode>
                <c:ptCount val="2"/>
                <c:pt idx="0">
                  <c:v>0</c:v>
                </c:pt>
                <c:pt idx="1">
                  <c:v>0.13675269175156554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14-4D35-90BB-02E79F487D94}"/>
            </c:ext>
          </c:extLst>
        </c:ser>
        <c:ser>
          <c:idx val="3"/>
          <c:order val="3"/>
          <c:tx>
            <c:v>Observed combined effect size PI</c:v>
          </c:tx>
          <c:spPr>
            <a:ln w="28575">
              <a:solidFill>
                <a:schemeClr val="accent2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Calculations!$DD$15</c:f>
                <c:numCache>
                  <c:formatCode>General</c:formatCode>
                  <c:ptCount val="1"/>
                  <c:pt idx="0">
                    <c:v>2.4018632713174024</c:v>
                  </c:pt>
                </c:numCache>
              </c:numRef>
            </c:plus>
            <c:minus>
              <c:numRef>
                <c:f>Calculations!$DD$15</c:f>
                <c:numCache>
                  <c:formatCode>General</c:formatCode>
                  <c:ptCount val="1"/>
                  <c:pt idx="0">
                    <c:v>2.4018632713174024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accent3"/>
                </a:solidFill>
                <a:prstDash val="solid"/>
              </a:ln>
              <a:effectLst/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1.3544107965766952</c:v>
                </c:pt>
              </c:numCache>
            </c:numRef>
          </c:xVal>
          <c:yVal>
            <c:numRef>
              <c:f>Calculations!$DD$16</c:f>
              <c:numCache>
                <c:formatCode>0.00</c:formatCode>
                <c:ptCount val="1"/>
                <c:pt idx="0">
                  <c:v>0.12535663410560174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14-4D35-90BB-02E79F487D94}"/>
            </c:ext>
          </c:extLst>
        </c:ser>
        <c:ser>
          <c:idx val="5"/>
          <c:order val="4"/>
          <c:tx>
            <c:v>Adjusted combined effect size PI</c:v>
          </c:tx>
          <c:spPr>
            <a:ln w="28575">
              <a:solidFill>
                <a:schemeClr val="accent3"/>
              </a:solidFill>
            </a:ln>
          </c:spPr>
          <c:marker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Calculations!$DD$20</c:f>
                <c:numCache>
                  <c:formatCode>General</c:formatCode>
                  <c:ptCount val="1"/>
                  <c:pt idx="0">
                    <c:v>2.4018632713174015</c:v>
                  </c:pt>
                </c:numCache>
              </c:numRef>
            </c:plus>
            <c:minus>
              <c:numRef>
                <c:f>Calculations!$DD$20</c:f>
                <c:numCache>
                  <c:formatCode>General</c:formatCode>
                  <c:ptCount val="1"/>
                  <c:pt idx="0">
                    <c:v>2.4018632713174015</c:v>
                  </c:pt>
                </c:numCache>
              </c:numRef>
            </c:minus>
            <c:spPr>
              <a:ln w="19050">
                <a:solidFill>
                  <a:schemeClr val="accent2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1.3544107965766952</c:v>
                </c:pt>
              </c:numCache>
            </c:numRef>
          </c:xVal>
          <c:yVal>
            <c:numRef>
              <c:f>Calculations!$DD$21</c:f>
              <c:numCache>
                <c:formatCode>0.00</c:formatCode>
                <c:ptCount val="1"/>
                <c:pt idx="0">
                  <c:v>0.13675269175156554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714-4D35-90BB-02E79F487D94}"/>
            </c:ext>
          </c:extLst>
        </c:ser>
        <c:ser>
          <c:idx val="6"/>
          <c:order val="5"/>
          <c:tx>
            <c:v>Combined Effect Size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Calculations!$DD$14</c:f>
                <c:numCache>
                  <c:formatCode>General</c:formatCode>
                  <c:ptCount val="1"/>
                  <c:pt idx="0">
                    <c:v>5.6472657776386992E-2</c:v>
                  </c:pt>
                </c:numCache>
              </c:numRef>
            </c:plus>
            <c:minus>
              <c:numRef>
                <c:f>Calculations!$DD$14</c:f>
                <c:numCache>
                  <c:formatCode>General</c:formatCode>
                  <c:ptCount val="1"/>
                  <c:pt idx="0">
                    <c:v>5.6472657776386992E-2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1.3544107965766952</c:v>
                </c:pt>
              </c:numCache>
            </c:numRef>
          </c:xVal>
          <c:yVal>
            <c:numRef>
              <c:f>Calculations!$DD$16</c:f>
              <c:numCache>
                <c:formatCode>0.00</c:formatCode>
                <c:ptCount val="1"/>
                <c:pt idx="0">
                  <c:v>0.12535663410560174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714-4D35-90BB-02E79F487D94}"/>
            </c:ext>
          </c:extLst>
        </c:ser>
        <c:ser>
          <c:idx val="7"/>
          <c:order val="6"/>
          <c:tx>
            <c:v>Adjusted CES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Calculations!$DD$19</c:f>
                <c:numCache>
                  <c:formatCode>General</c:formatCode>
                  <c:ptCount val="1"/>
                  <c:pt idx="0">
                    <c:v>5.6472657776386992E-2</c:v>
                  </c:pt>
                </c:numCache>
              </c:numRef>
            </c:plus>
            <c:minus>
              <c:numRef>
                <c:f>Calculations!$DD$19</c:f>
                <c:numCache>
                  <c:formatCode>General</c:formatCode>
                  <c:ptCount val="1"/>
                  <c:pt idx="0">
                    <c:v>5.6472657776386992E-2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1.3544107965766952</c:v>
                </c:pt>
              </c:numCache>
            </c:numRef>
          </c:xVal>
          <c:yVal>
            <c:numRef>
              <c:f>Calculations!$DD$21</c:f>
              <c:numCache>
                <c:formatCode>0.00</c:formatCode>
                <c:ptCount val="1"/>
                <c:pt idx="0">
                  <c:v>0.13675269175156554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714-4D35-90BB-02E79F487D94}"/>
            </c:ext>
          </c:extLst>
        </c:ser>
        <c:ser>
          <c:idx val="4"/>
          <c:order val="7"/>
          <c:tx>
            <c:v>Imputed Data Points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 w="22225"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Calculations!$ED$2:$ED$41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xVal>
          <c:yVal>
            <c:numRef>
              <c:f>Calculations!$EE$2:$EE$41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714-4D35-90BB-02E79F487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070096"/>
        <c:axId val="381070488"/>
      </c:scatterChart>
      <c:valAx>
        <c:axId val="381070096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Correlation (z)</a:t>
                </a:r>
                <a:endParaRPr lang="en-GB" b="1" baseline="-25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599847440944882"/>
              <c:y val="2.5799768377068218E-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70488"/>
        <c:crossesAt val="0"/>
        <c:crossBetween val="midCat"/>
      </c:valAx>
      <c:valAx>
        <c:axId val="381070488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Standard error</a:t>
                </a:r>
                <a:r>
                  <a:rPr lang="en-GB" b="1" baseline="-25000">
                    <a:solidFill>
                      <a:sysClr val="windowText" lastClr="000000"/>
                    </a:solidFill>
                  </a:rPr>
                  <a:t>z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noFill/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70096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5.7121062992126007E-3"/>
          <c:y val="0.91874940742539346"/>
          <c:w val="0.99428789370078741"/>
          <c:h val="7.8313735012198363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Standardized</a:t>
            </a:r>
            <a:r>
              <a:rPr lang="nl-NL" baseline="0"/>
              <a:t> Residual Histogram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239813773278346E-2"/>
          <c:y val="0.10803084799585237"/>
          <c:w val="0.87196256717910259"/>
          <c:h val="0.80883877169674767"/>
        </c:manualLayout>
      </c:layout>
      <c:lineChart>
        <c:grouping val="standard"/>
        <c:varyColors val="0"/>
        <c:ser>
          <c:idx val="0"/>
          <c:order val="0"/>
          <c:tx>
            <c:strRef>
              <c:f>'Publication Bias Analysis'!$Z$30</c:f>
              <c:strCache>
                <c:ptCount val="1"/>
                <c:pt idx="0">
                  <c:v>Proportion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errBars>
            <c:errDir val="y"/>
            <c:errBarType val="minus"/>
            <c:errValType val="fixedVal"/>
            <c:noEndCap val="1"/>
            <c:val val="1"/>
            <c:spPr>
              <a:ln w="254000">
                <a:solidFill>
                  <a:schemeClr val="accent1"/>
                </a:solidFill>
              </a:ln>
            </c:spPr>
          </c:errBars>
          <c:cat>
            <c:strRef>
              <c:f>'Publication Bias Analysis'!$Y$31:$Y$40</c:f>
              <c:strCache>
                <c:ptCount val="10"/>
                <c:pt idx="1">
                  <c:v>-∞; -16.45</c:v>
                </c:pt>
                <c:pt idx="2">
                  <c:v>-16.45; -11.75</c:v>
                </c:pt>
                <c:pt idx="3">
                  <c:v>-11.75; -7.05</c:v>
                </c:pt>
                <c:pt idx="4">
                  <c:v>-7.05; -2.35</c:v>
                </c:pt>
                <c:pt idx="5">
                  <c:v>-2.35; 2.35</c:v>
                </c:pt>
                <c:pt idx="6">
                  <c:v>2.35; 7.05</c:v>
                </c:pt>
                <c:pt idx="7">
                  <c:v>7.05; 11.75</c:v>
                </c:pt>
                <c:pt idx="8">
                  <c:v>11.75; 16.45</c:v>
                </c:pt>
                <c:pt idx="9">
                  <c:v>16.45; ∞</c:v>
                </c:pt>
              </c:strCache>
            </c:strRef>
          </c:cat>
          <c:val>
            <c:numRef>
              <c:f>'Publication Bias Analysis'!$Z$31:$Z$41</c:f>
              <c:numCache>
                <c:formatCode>0.00</c:formatCode>
                <c:ptCount val="11"/>
                <c:pt idx="1">
                  <c:v>0.25</c:v>
                </c:pt>
                <c:pt idx="2">
                  <c:v>8.3333333333333329E-2</c:v>
                </c:pt>
                <c:pt idx="3">
                  <c:v>8.3333333333333329E-2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0.16666666666666666</c:v>
                </c:pt>
                <c:pt idx="8">
                  <c:v>0.16666666666666666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45-4070-8134-1675F4AB1746}"/>
            </c:ext>
          </c:extLst>
        </c:ser>
        <c:ser>
          <c:idx val="1"/>
          <c:order val="1"/>
          <c:tx>
            <c:strRef>
              <c:f>'Publication Bias Analysis'!$AA$30</c:f>
              <c:strCache>
                <c:ptCount val="1"/>
                <c:pt idx="0">
                  <c:v>Probability</c:v>
                </c:pt>
              </c:strCache>
            </c:strRef>
          </c:tx>
          <c:marker>
            <c:symbol val="none"/>
          </c:marker>
          <c:cat>
            <c:strRef>
              <c:f>'Publication Bias Analysis'!$Y$31:$Y$40</c:f>
              <c:strCache>
                <c:ptCount val="10"/>
                <c:pt idx="1">
                  <c:v>-∞; -16.45</c:v>
                </c:pt>
                <c:pt idx="2">
                  <c:v>-16.45; -11.75</c:v>
                </c:pt>
                <c:pt idx="3">
                  <c:v>-11.75; -7.05</c:v>
                </c:pt>
                <c:pt idx="4">
                  <c:v>-7.05; -2.35</c:v>
                </c:pt>
                <c:pt idx="5">
                  <c:v>-2.35; 2.35</c:v>
                </c:pt>
                <c:pt idx="6">
                  <c:v>2.35; 7.05</c:v>
                </c:pt>
                <c:pt idx="7">
                  <c:v>7.05; 11.75</c:v>
                </c:pt>
                <c:pt idx="8">
                  <c:v>11.75; 16.45</c:v>
                </c:pt>
                <c:pt idx="9">
                  <c:v>16.45; ∞</c:v>
                </c:pt>
              </c:strCache>
            </c:strRef>
          </c:cat>
          <c:val>
            <c:numRef>
              <c:f>'Publication Bias Analysis'!$AA$31:$AA$41</c:f>
              <c:numCache>
                <c:formatCode>0.00</c:formatCode>
                <c:ptCount val="11"/>
                <c:pt idx="1">
                  <c:v>4.1934120713124721E-61</c:v>
                </c:pt>
                <c:pt idx="2">
                  <c:v>3.5309423958858917E-32</c:v>
                </c:pt>
                <c:pt idx="3">
                  <c:v>8.9458895587698398E-13</c:v>
                </c:pt>
                <c:pt idx="4">
                  <c:v>9.3867055339439814E-3</c:v>
                </c:pt>
                <c:pt idx="5">
                  <c:v>0.98122658893032288</c:v>
                </c:pt>
                <c:pt idx="6">
                  <c:v>9.3867055339439398E-3</c:v>
                </c:pt>
                <c:pt idx="7">
                  <c:v>8.9461771324295114E-13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145-4070-8134-1675F4AB1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071272"/>
        <c:axId val="381071664"/>
      </c:lineChart>
      <c:catAx>
        <c:axId val="381071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Z-score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nextTo"/>
        <c:crossAx val="381071664"/>
        <c:crosses val="autoZero"/>
        <c:auto val="1"/>
        <c:lblAlgn val="ctr"/>
        <c:lblOffset val="100"/>
        <c:noMultiLvlLbl val="0"/>
      </c:catAx>
      <c:valAx>
        <c:axId val="381071664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Probability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low"/>
        <c:crossAx val="381071272"/>
        <c:crossesAt val="6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0</xdr:colOff>
      <xdr:row>202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0</xdr:colOff>
      <xdr:row>205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</xdr:colOff>
      <xdr:row>0</xdr:row>
      <xdr:rowOff>9526</xdr:rowOff>
    </xdr:from>
    <xdr:to>
      <xdr:col>20</xdr:col>
      <xdr:colOff>0</xdr:colOff>
      <xdr:row>211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0</xdr:colOff>
      <xdr:row>16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0</xdr:rowOff>
    </xdr:from>
    <xdr:to>
      <xdr:col>16</xdr:col>
      <xdr:colOff>9525</xdr:colOff>
      <xdr:row>26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0</xdr:row>
      <xdr:rowOff>0</xdr:rowOff>
    </xdr:from>
    <xdr:to>
      <xdr:col>40</xdr:col>
      <xdr:colOff>0</xdr:colOff>
      <xdr:row>26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46</xdr:col>
      <xdr:colOff>0</xdr:colOff>
      <xdr:row>0</xdr:row>
      <xdr:rowOff>0</xdr:rowOff>
    </xdr:from>
    <xdr:to>
      <xdr:col>51</xdr:col>
      <xdr:colOff>0</xdr:colOff>
      <xdr:row>26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12</xdr:col>
      <xdr:colOff>0</xdr:colOff>
      <xdr:row>26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0</xdr:row>
      <xdr:rowOff>9524</xdr:rowOff>
    </xdr:from>
    <xdr:to>
      <xdr:col>29</xdr:col>
      <xdr:colOff>0</xdr:colOff>
      <xdr:row>27</xdr:row>
      <xdr:rowOff>152399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1"/>
  <sheetViews>
    <sheetView showGridLines="0" tabSelected="1" zoomScaleNormal="100" workbookViewId="0">
      <pane ySplit="1" topLeftCell="A2" activePane="bottomLeft" state="frozen"/>
      <selection pane="bottomLeft" activeCell="H47" sqref="H47"/>
    </sheetView>
  </sheetViews>
  <sheetFormatPr defaultRowHeight="12" x14ac:dyDescent="0.2"/>
  <cols>
    <col min="1" max="1" width="3.1640625" bestFit="1" customWidth="1"/>
    <col min="2" max="2" width="11" bestFit="1" customWidth="1"/>
    <col min="3" max="3" width="12" style="1" bestFit="1" customWidth="1"/>
    <col min="4" max="4" width="10.1640625" bestFit="1" customWidth="1"/>
    <col min="5" max="5" width="17.5" bestFit="1" customWidth="1"/>
    <col min="6" max="6" width="13.33203125" bestFit="1" customWidth="1"/>
    <col min="7" max="7" width="8.83203125" bestFit="1" customWidth="1"/>
    <col min="8" max="8" width="9.83203125" bestFit="1" customWidth="1"/>
    <col min="10" max="10" width="20.6640625" bestFit="1" customWidth="1"/>
    <col min="11" max="11" width="21" bestFit="1" customWidth="1"/>
  </cols>
  <sheetData>
    <row r="1" spans="1:11" ht="30.75" customHeight="1" x14ac:dyDescent="0.2">
      <c r="A1" s="2" t="s">
        <v>0</v>
      </c>
      <c r="B1" s="2" t="s">
        <v>18</v>
      </c>
      <c r="C1" s="2" t="s">
        <v>172</v>
      </c>
      <c r="D1" s="2" t="s">
        <v>9</v>
      </c>
      <c r="E1" s="2" t="s">
        <v>10</v>
      </c>
      <c r="F1" s="2" t="s">
        <v>246</v>
      </c>
      <c r="G1" s="2" t="s">
        <v>36</v>
      </c>
      <c r="H1" s="2" t="s">
        <v>37</v>
      </c>
    </row>
    <row r="2" spans="1:11" x14ac:dyDescent="0.2">
      <c r="A2" s="14">
        <f>IF(AND(Sufficient_data="Yes",Include_study="Yes"),1,"")</f>
        <v>1</v>
      </c>
      <c r="B2" s="20" t="s">
        <v>234</v>
      </c>
      <c r="C2" s="20" t="s">
        <v>1</v>
      </c>
      <c r="D2" s="102">
        <v>0.97574313003145152</v>
      </c>
      <c r="E2" s="20">
        <v>100</v>
      </c>
      <c r="F2" s="10" t="str">
        <f>IF(AND(Correlation&lt;&gt;"",Input!Number_of_subjects&lt;&gt;""),"Yes","No")</f>
        <v>Yes</v>
      </c>
      <c r="G2" s="20" t="s">
        <v>247</v>
      </c>
      <c r="H2" s="104">
        <v>15</v>
      </c>
      <c r="J2" s="95"/>
      <c r="K2" s="95"/>
    </row>
    <row r="3" spans="1:11" x14ac:dyDescent="0.2">
      <c r="A3" s="14">
        <f>IF(AND(Sufficient_data="Yes",Include_study="Yes"),COUNT(A$2:A2)+1,"")</f>
        <v>2</v>
      </c>
      <c r="B3" s="20" t="s">
        <v>235</v>
      </c>
      <c r="C3" s="20" t="s">
        <v>1</v>
      </c>
      <c r="D3" s="102">
        <v>0.94680601284626831</v>
      </c>
      <c r="E3" s="20">
        <v>130</v>
      </c>
      <c r="F3" s="10" t="str">
        <f>IF(AND(Correlation&lt;&gt;"",Input!Number_of_subjects&lt;&gt;""),"Yes","No")</f>
        <v>Yes</v>
      </c>
      <c r="G3" s="20" t="s">
        <v>247</v>
      </c>
      <c r="H3" s="103">
        <v>16</v>
      </c>
      <c r="J3" s="95"/>
      <c r="K3" s="95"/>
    </row>
    <row r="4" spans="1:11" x14ac:dyDescent="0.2">
      <c r="A4" s="14">
        <f>IF(AND(Sufficient_data="Yes",Include_study="Yes"),COUNT(A$2:A3)+1,"")</f>
        <v>3</v>
      </c>
      <c r="B4" s="20" t="s">
        <v>236</v>
      </c>
      <c r="C4" s="20" t="s">
        <v>1</v>
      </c>
      <c r="D4" s="102">
        <v>0.95623745812773908</v>
      </c>
      <c r="E4" s="20">
        <v>80</v>
      </c>
      <c r="F4" s="10" t="str">
        <f>IF(AND(Correlation&lt;&gt;"",Input!Number_of_subjects&lt;&gt;""),"Yes","No")</f>
        <v>Yes</v>
      </c>
      <c r="G4" s="20" t="s">
        <v>247</v>
      </c>
      <c r="H4" s="103">
        <v>13</v>
      </c>
      <c r="J4" s="95"/>
      <c r="K4" s="95"/>
    </row>
    <row r="5" spans="1:11" x14ac:dyDescent="0.2">
      <c r="A5" s="14">
        <f>IF(AND(Sufficient_data="Yes",Include_study="Yes"),COUNT(A$2:A4)+1,"")</f>
        <v>4</v>
      </c>
      <c r="B5" s="20" t="s">
        <v>237</v>
      </c>
      <c r="C5" s="20" t="s">
        <v>1</v>
      </c>
      <c r="D5" s="102">
        <v>0.96739500125711808</v>
      </c>
      <c r="E5" s="20">
        <v>300</v>
      </c>
      <c r="F5" s="10" t="str">
        <f>IF(AND(Correlation&lt;&gt;"",Input!Number_of_subjects&lt;&gt;""),"Yes","No")</f>
        <v>Yes</v>
      </c>
      <c r="G5" s="20" t="s">
        <v>247</v>
      </c>
      <c r="H5" s="103">
        <v>18</v>
      </c>
      <c r="J5" s="95"/>
      <c r="K5" s="95"/>
    </row>
    <row r="6" spans="1:11" x14ac:dyDescent="0.2">
      <c r="A6" s="14">
        <f>IF(AND(Sufficient_data="Yes",Include_study="Yes"),COUNT(A$2:A5)+1,"")</f>
        <v>5</v>
      </c>
      <c r="B6" s="20" t="s">
        <v>238</v>
      </c>
      <c r="C6" s="20" t="s">
        <v>1</v>
      </c>
      <c r="D6" s="102">
        <v>4.9958374957880011E-2</v>
      </c>
      <c r="E6" s="20">
        <v>95</v>
      </c>
      <c r="F6" s="10" t="str">
        <f>IF(AND(Correlation&lt;&gt;"",Input!Number_of_subjects&lt;&gt;""),"Yes","No")</f>
        <v>Yes</v>
      </c>
      <c r="G6" s="20" t="s">
        <v>248</v>
      </c>
      <c r="H6" s="103">
        <v>20</v>
      </c>
      <c r="J6" s="95"/>
      <c r="K6" s="95"/>
    </row>
    <row r="7" spans="1:11" x14ac:dyDescent="0.2">
      <c r="A7" s="14">
        <f>IF(AND(Sufficient_data="Yes",Include_study="Yes"),COUNT(A$2:A6)+1,"")</f>
        <v>6</v>
      </c>
      <c r="B7" s="20" t="s">
        <v>239</v>
      </c>
      <c r="C7" s="20" t="s">
        <v>1</v>
      </c>
      <c r="D7" s="102">
        <v>-0.53704956699803519</v>
      </c>
      <c r="E7" s="20">
        <v>90</v>
      </c>
      <c r="F7" s="10" t="str">
        <f>IF(AND(Correlation&lt;&gt;"",Input!Number_of_subjects&lt;&gt;""),"Yes","No")</f>
        <v>Yes</v>
      </c>
      <c r="G7" s="20" t="s">
        <v>248</v>
      </c>
      <c r="H7" s="103">
        <v>14</v>
      </c>
      <c r="J7" s="95"/>
      <c r="K7" s="95"/>
    </row>
    <row r="8" spans="1:11" x14ac:dyDescent="0.2">
      <c r="A8" s="14">
        <f>IF(AND(Sufficient_data="Yes",Include_study="Yes"),COUNT(A$2:A7)+1,"")</f>
        <v>7</v>
      </c>
      <c r="B8" s="20" t="s">
        <v>240</v>
      </c>
      <c r="C8" s="20" t="s">
        <v>1</v>
      </c>
      <c r="D8" s="102">
        <v>0.9640275800758169</v>
      </c>
      <c r="E8" s="20">
        <v>120</v>
      </c>
      <c r="F8" s="10" t="str">
        <f>IF(AND(Correlation&lt;&gt;"",Input!Number_of_subjects&lt;&gt;""),"Yes","No")</f>
        <v>Yes</v>
      </c>
      <c r="G8" s="20" t="s">
        <v>247</v>
      </c>
      <c r="H8" s="103">
        <v>19</v>
      </c>
      <c r="J8" s="95"/>
      <c r="K8" s="95"/>
    </row>
    <row r="9" spans="1:11" x14ac:dyDescent="0.2">
      <c r="A9" s="14">
        <f>IF(AND(Sufficient_data="Yes",Include_study="Yes"),COUNT(A$2:A8)+1,"")</f>
        <v>8</v>
      </c>
      <c r="B9" s="20" t="s">
        <v>241</v>
      </c>
      <c r="C9" s="20" t="s">
        <v>1</v>
      </c>
      <c r="D9" s="102">
        <v>0.94680601284626831</v>
      </c>
      <c r="E9" s="20">
        <v>130</v>
      </c>
      <c r="F9" s="10" t="str">
        <f>IF(AND(Correlation&lt;&gt;"",Input!Number_of_subjects&lt;&gt;""),"Yes","No")</f>
        <v>Yes</v>
      </c>
      <c r="G9" s="20" t="s">
        <v>247</v>
      </c>
      <c r="H9" s="103">
        <v>13</v>
      </c>
      <c r="J9" s="95"/>
      <c r="K9" s="95"/>
    </row>
    <row r="10" spans="1:11" x14ac:dyDescent="0.2">
      <c r="A10" s="14">
        <f>IF(AND(Sufficient_data="Yes",Include_study="Yes"),COUNT(A$2:A9)+1,"")</f>
        <v>9</v>
      </c>
      <c r="B10" s="20" t="s">
        <v>242</v>
      </c>
      <c r="C10" s="20" t="s">
        <v>1</v>
      </c>
      <c r="D10" s="102">
        <v>0.37994896225522495</v>
      </c>
      <c r="E10" s="20">
        <v>80</v>
      </c>
      <c r="F10" s="10" t="str">
        <f>IF(AND(Correlation&lt;&gt;"",Input!Number_of_subjects&lt;&gt;""),"Yes","No")</f>
        <v>Yes</v>
      </c>
      <c r="G10" s="20" t="s">
        <v>248</v>
      </c>
      <c r="H10" s="103">
        <v>19</v>
      </c>
      <c r="J10" s="95"/>
      <c r="K10" s="95"/>
    </row>
    <row r="11" spans="1:11" x14ac:dyDescent="0.2">
      <c r="A11" s="14">
        <f>IF(AND(Sufficient_data="Yes",Include_study="Yes"),COUNT(A$2:A10)+1,"")</f>
        <v>10</v>
      </c>
      <c r="B11" s="20" t="s">
        <v>243</v>
      </c>
      <c r="C11" s="20" t="s">
        <v>1</v>
      </c>
      <c r="D11" s="102">
        <v>0.97045193661345386</v>
      </c>
      <c r="E11" s="20">
        <v>240</v>
      </c>
      <c r="F11" s="10" t="str">
        <f>IF(AND(Correlation&lt;&gt;"",Input!Number_of_subjects&lt;&gt;""),"Yes","No")</f>
        <v>Yes</v>
      </c>
      <c r="G11" s="20" t="s">
        <v>247</v>
      </c>
      <c r="H11" s="103">
        <v>22</v>
      </c>
      <c r="J11" s="95"/>
      <c r="K11" s="95"/>
    </row>
    <row r="12" spans="1:11" x14ac:dyDescent="0.2">
      <c r="A12" s="14">
        <f>IF(AND(Sufficient_data="Yes",Include_study="Yes"),COUNT(A$2:A11)+1,"")</f>
        <v>11</v>
      </c>
      <c r="B12" s="20" t="s">
        <v>244</v>
      </c>
      <c r="C12" s="20" t="s">
        <v>1</v>
      </c>
      <c r="D12" s="102">
        <v>-0.3799489622552249</v>
      </c>
      <c r="E12" s="20">
        <v>90</v>
      </c>
      <c r="F12" s="10" t="str">
        <f>IF(AND(Correlation&lt;&gt;"",Input!Number_of_subjects&lt;&gt;""),"Yes","No")</f>
        <v>Yes</v>
      </c>
      <c r="G12" s="20" t="s">
        <v>248</v>
      </c>
      <c r="H12" s="103">
        <v>17</v>
      </c>
      <c r="J12" s="95"/>
      <c r="K12" s="95"/>
    </row>
    <row r="13" spans="1:11" x14ac:dyDescent="0.2">
      <c r="A13" s="14">
        <f>IF(AND(Sufficient_data="Yes",Include_study="Yes"),COUNT(A$2:A12)+1,"")</f>
        <v>12</v>
      </c>
      <c r="B13" s="20" t="s">
        <v>245</v>
      </c>
      <c r="C13" s="20" t="s">
        <v>1</v>
      </c>
      <c r="D13" s="102">
        <v>-0.46211715726000974</v>
      </c>
      <c r="E13" s="20">
        <v>100</v>
      </c>
      <c r="F13" s="10" t="str">
        <f>IF(AND(Correlation&lt;&gt;"",Input!Number_of_subjects&lt;&gt;""),"Yes","No")</f>
        <v>Yes</v>
      </c>
      <c r="G13" s="20" t="s">
        <v>248</v>
      </c>
      <c r="H13" s="103">
        <v>18</v>
      </c>
      <c r="J13" s="95"/>
      <c r="K13" s="95"/>
    </row>
    <row r="14" spans="1:11" x14ac:dyDescent="0.2">
      <c r="A14" s="14" t="str">
        <f>IF(AND(Sufficient_data="Yes",Include_study="Yes"),COUNT(A$2:A13)+1,"")</f>
        <v/>
      </c>
      <c r="B14" s="20"/>
      <c r="C14" s="20" t="s">
        <v>1</v>
      </c>
      <c r="D14" s="102"/>
      <c r="E14" s="20"/>
      <c r="F14" s="10" t="str">
        <f>IF(AND(Correlation&lt;&gt;"",Input!Number_of_subjects&lt;&gt;""),"Yes","No")</f>
        <v>No</v>
      </c>
      <c r="G14" s="20"/>
      <c r="H14" s="103"/>
      <c r="J14" s="95"/>
      <c r="K14" s="95"/>
    </row>
    <row r="15" spans="1:11" x14ac:dyDescent="0.2">
      <c r="A15" s="14" t="str">
        <f>IF(AND(Sufficient_data="Yes",Include_study="Yes"),COUNT(A$2:A14)+1,"")</f>
        <v/>
      </c>
      <c r="B15" s="20"/>
      <c r="C15" s="20" t="s">
        <v>1</v>
      </c>
      <c r="D15" s="102"/>
      <c r="E15" s="20"/>
      <c r="F15" s="10" t="str">
        <f>IF(AND(Correlation&lt;&gt;"",Input!Number_of_subjects&lt;&gt;""),"Yes","No")</f>
        <v>No</v>
      </c>
      <c r="G15" s="20"/>
      <c r="H15" s="103"/>
      <c r="J15" s="95"/>
      <c r="K15" s="95"/>
    </row>
    <row r="16" spans="1:11" x14ac:dyDescent="0.2">
      <c r="A16" s="14" t="str">
        <f>IF(AND(Sufficient_data="Yes",Include_study="Yes"),COUNT(A$2:A15)+1,"")</f>
        <v/>
      </c>
      <c r="B16" s="20"/>
      <c r="C16" s="20" t="s">
        <v>1</v>
      </c>
      <c r="D16" s="102"/>
      <c r="E16" s="20"/>
      <c r="F16" s="10" t="str">
        <f>IF(AND(Correlation&lt;&gt;"",Input!Number_of_subjects&lt;&gt;""),"Yes","No")</f>
        <v>No</v>
      </c>
      <c r="G16" s="20"/>
      <c r="H16" s="103"/>
      <c r="J16" s="95"/>
      <c r="K16" s="95"/>
    </row>
    <row r="17" spans="1:11" x14ac:dyDescent="0.2">
      <c r="A17" s="14" t="str">
        <f>IF(AND(Sufficient_data="Yes",Include_study="Yes"),COUNT(A$2:A16)+1,"")</f>
        <v/>
      </c>
      <c r="B17" s="20"/>
      <c r="C17" s="20" t="s">
        <v>1</v>
      </c>
      <c r="D17" s="102"/>
      <c r="E17" s="20"/>
      <c r="F17" s="10" t="str">
        <f>IF(AND(Correlation&lt;&gt;"",Input!Number_of_subjects&lt;&gt;""),"Yes","No")</f>
        <v>No</v>
      </c>
      <c r="G17" s="20"/>
      <c r="H17" s="103"/>
      <c r="J17" s="95"/>
      <c r="K17" s="95"/>
    </row>
    <row r="18" spans="1:11" x14ac:dyDescent="0.2">
      <c r="A18" s="14" t="str">
        <f>IF(AND(Sufficient_data="Yes",Include_study="Yes"),COUNT(A$2:A17)+1,"")</f>
        <v/>
      </c>
      <c r="B18" s="20"/>
      <c r="C18" s="20" t="s">
        <v>1</v>
      </c>
      <c r="D18" s="102"/>
      <c r="E18" s="20"/>
      <c r="F18" s="10" t="str">
        <f>IF(AND(Correlation&lt;&gt;"",Input!Number_of_subjects&lt;&gt;""),"Yes","No")</f>
        <v>No</v>
      </c>
      <c r="G18" s="20"/>
      <c r="H18" s="103"/>
      <c r="J18" s="95"/>
      <c r="K18" s="95"/>
    </row>
    <row r="19" spans="1:11" x14ac:dyDescent="0.2">
      <c r="A19" s="14" t="str">
        <f>IF(AND(Sufficient_data="Yes",Include_study="Yes"),COUNT(A$2:A18)+1,"")</f>
        <v/>
      </c>
      <c r="B19" s="20"/>
      <c r="C19" s="20" t="s">
        <v>1</v>
      </c>
      <c r="D19" s="102"/>
      <c r="E19" s="20"/>
      <c r="F19" s="10" t="str">
        <f>IF(AND(Correlation&lt;&gt;"",Input!Number_of_subjects&lt;&gt;""),"Yes","No")</f>
        <v>No</v>
      </c>
      <c r="G19" s="20"/>
      <c r="H19" s="103"/>
      <c r="J19" s="95"/>
      <c r="K19" s="95"/>
    </row>
    <row r="20" spans="1:11" x14ac:dyDescent="0.2">
      <c r="A20" s="14" t="str">
        <f>IF(AND(Sufficient_data="Yes",Include_study="Yes"),COUNT(A$2:A19)+1,"")</f>
        <v/>
      </c>
      <c r="B20" s="20"/>
      <c r="C20" s="20" t="s">
        <v>1</v>
      </c>
      <c r="D20" s="102"/>
      <c r="E20" s="20"/>
      <c r="F20" s="10" t="str">
        <f>IF(AND(Correlation&lt;&gt;"",Input!Number_of_subjects&lt;&gt;""),"Yes","No")</f>
        <v>No</v>
      </c>
      <c r="G20" s="20"/>
      <c r="H20" s="103"/>
      <c r="J20" s="95"/>
      <c r="K20" s="95"/>
    </row>
    <row r="21" spans="1:11" x14ac:dyDescent="0.2">
      <c r="A21" s="14" t="str">
        <f>IF(AND(Sufficient_data="Yes",Include_study="Yes"),COUNT(A$2:A20)+1,"")</f>
        <v/>
      </c>
      <c r="B21" s="20"/>
      <c r="C21" s="20" t="s">
        <v>1</v>
      </c>
      <c r="D21" s="102"/>
      <c r="E21" s="20"/>
      <c r="F21" s="10" t="str">
        <f>IF(AND(Correlation&lt;&gt;"",Input!Number_of_subjects&lt;&gt;""),"Yes","No")</f>
        <v>No</v>
      </c>
      <c r="G21" s="20"/>
      <c r="H21" s="103"/>
      <c r="J21" s="95"/>
      <c r="K21" s="95"/>
    </row>
    <row r="22" spans="1:11" x14ac:dyDescent="0.2">
      <c r="A22" s="14" t="str">
        <f>IF(AND(Sufficient_data="Yes",Include_study="Yes"),COUNT(A$2:A21)+1,"")</f>
        <v/>
      </c>
      <c r="B22" s="20"/>
      <c r="C22" s="20" t="s">
        <v>1</v>
      </c>
      <c r="D22" s="102"/>
      <c r="E22" s="20"/>
      <c r="F22" s="10" t="str">
        <f>IF(AND(Correlation&lt;&gt;"",Input!Number_of_subjects&lt;&gt;""),"Yes","No")</f>
        <v>No</v>
      </c>
      <c r="G22" s="20"/>
      <c r="H22" s="103"/>
      <c r="J22" s="95"/>
      <c r="K22" s="95"/>
    </row>
    <row r="23" spans="1:11" x14ac:dyDescent="0.2">
      <c r="A23" s="14" t="str">
        <f>IF(AND(Sufficient_data="Yes",Include_study="Yes"),COUNT(A$2:A22)+1,"")</f>
        <v/>
      </c>
      <c r="B23" s="20"/>
      <c r="C23" s="20" t="s">
        <v>1</v>
      </c>
      <c r="D23" s="102"/>
      <c r="E23" s="20"/>
      <c r="F23" s="10" t="str">
        <f>IF(AND(Correlation&lt;&gt;"",Input!Number_of_subjects&lt;&gt;""),"Yes","No")</f>
        <v>No</v>
      </c>
      <c r="G23" s="20"/>
      <c r="H23" s="103"/>
      <c r="J23" s="95"/>
      <c r="K23" s="95"/>
    </row>
    <row r="24" spans="1:11" x14ac:dyDescent="0.2">
      <c r="A24" s="14" t="str">
        <f>IF(AND(Sufficient_data="Yes",Include_study="Yes"),COUNT(A$2:A23)+1,"")</f>
        <v/>
      </c>
      <c r="B24" s="20"/>
      <c r="C24" s="20" t="s">
        <v>1</v>
      </c>
      <c r="D24" s="102"/>
      <c r="E24" s="20"/>
      <c r="F24" s="10" t="str">
        <f>IF(AND(Correlation&lt;&gt;"",Input!Number_of_subjects&lt;&gt;""),"Yes","No")</f>
        <v>No</v>
      </c>
      <c r="G24" s="20"/>
      <c r="H24" s="103"/>
      <c r="J24" s="95"/>
      <c r="K24" s="95"/>
    </row>
    <row r="25" spans="1:11" x14ac:dyDescent="0.2">
      <c r="A25" s="14" t="str">
        <f>IF(AND(Sufficient_data="Yes",Include_study="Yes"),COUNT(A$2:A24)+1,"")</f>
        <v/>
      </c>
      <c r="B25" s="20"/>
      <c r="C25" s="20" t="s">
        <v>1</v>
      </c>
      <c r="D25" s="102"/>
      <c r="E25" s="20"/>
      <c r="F25" s="10" t="str">
        <f>IF(AND(Correlation&lt;&gt;"",Input!Number_of_subjects&lt;&gt;""),"Yes","No")</f>
        <v>No</v>
      </c>
      <c r="G25" s="20"/>
      <c r="H25" s="103"/>
      <c r="J25" s="95"/>
      <c r="K25" s="95"/>
    </row>
    <row r="26" spans="1:11" x14ac:dyDescent="0.2">
      <c r="A26" s="14" t="str">
        <f>IF(AND(Sufficient_data="Yes",Include_study="Yes"),COUNT(A$2:A25)+1,"")</f>
        <v/>
      </c>
      <c r="B26" s="20"/>
      <c r="C26" s="20" t="s">
        <v>1</v>
      </c>
      <c r="D26" s="20"/>
      <c r="E26" s="20"/>
      <c r="F26" s="10" t="str">
        <f>IF(AND(Correlation&lt;&gt;"",Input!Number_of_subjects&lt;&gt;""),"Yes","No")</f>
        <v>No</v>
      </c>
      <c r="G26" s="20"/>
      <c r="H26" s="43"/>
      <c r="J26" s="95"/>
      <c r="K26" s="95"/>
    </row>
    <row r="27" spans="1:11" x14ac:dyDescent="0.2">
      <c r="A27" s="14" t="str">
        <f>IF(AND(Sufficient_data="Yes",Include_study="Yes"),COUNT(A$2:A26)+1,"")</f>
        <v/>
      </c>
      <c r="B27" s="20"/>
      <c r="C27" s="20" t="s">
        <v>1</v>
      </c>
      <c r="D27" s="20"/>
      <c r="E27" s="30"/>
      <c r="F27" s="10" t="str">
        <f>IF(AND(Correlation&lt;&gt;"",Input!Number_of_subjects&lt;&gt;""),"Yes","No")</f>
        <v>No</v>
      </c>
      <c r="G27" s="20"/>
      <c r="H27" s="43"/>
      <c r="J27" s="95"/>
      <c r="K27" s="95"/>
    </row>
    <row r="28" spans="1:11" x14ac:dyDescent="0.2">
      <c r="A28" s="14" t="str">
        <f>IF(AND(Sufficient_data="Yes",Include_study="Yes"),COUNT(A$2:A27)+1,"")</f>
        <v/>
      </c>
      <c r="B28" s="20"/>
      <c r="C28" s="20" t="s">
        <v>1</v>
      </c>
      <c r="D28" s="20"/>
      <c r="E28" s="30"/>
      <c r="F28" s="10" t="str">
        <f>IF(AND(Correlation&lt;&gt;"",Input!Number_of_subjects&lt;&gt;""),"Yes","No")</f>
        <v>No</v>
      </c>
      <c r="G28" s="20"/>
      <c r="H28" s="43"/>
      <c r="J28" s="95"/>
      <c r="K28" s="95"/>
    </row>
    <row r="29" spans="1:11" x14ac:dyDescent="0.2">
      <c r="A29" s="14" t="str">
        <f>IF(AND(Sufficient_data="Yes",Include_study="Yes"),COUNT(A$2:A28)+1,"")</f>
        <v/>
      </c>
      <c r="B29" s="20"/>
      <c r="C29" s="20" t="s">
        <v>1</v>
      </c>
      <c r="D29" s="20"/>
      <c r="E29" s="30"/>
      <c r="F29" s="10" t="str">
        <f>IF(AND(Correlation&lt;&gt;"",Input!Number_of_subjects&lt;&gt;""),"Yes","No")</f>
        <v>No</v>
      </c>
      <c r="G29" s="20"/>
      <c r="H29" s="43"/>
      <c r="J29" s="95"/>
      <c r="K29" s="95"/>
    </row>
    <row r="30" spans="1:11" x14ac:dyDescent="0.2">
      <c r="A30" s="14" t="str">
        <f>IF(AND(Sufficient_data="Yes",Include_study="Yes"),COUNT(A$2:A29)+1,"")</f>
        <v/>
      </c>
      <c r="B30" s="20"/>
      <c r="C30" s="20" t="s">
        <v>1</v>
      </c>
      <c r="D30" s="20"/>
      <c r="E30" s="30"/>
      <c r="F30" s="10" t="str">
        <f>IF(AND(Correlation&lt;&gt;"",Input!Number_of_subjects&lt;&gt;""),"Yes","No")</f>
        <v>No</v>
      </c>
      <c r="G30" s="20"/>
      <c r="H30" s="43"/>
      <c r="J30" s="95"/>
      <c r="K30" s="95"/>
    </row>
    <row r="31" spans="1:11" x14ac:dyDescent="0.2">
      <c r="A31" s="14" t="str">
        <f>IF(AND(Sufficient_data="Yes",Include_study="Yes"),COUNT(A$2:A30)+1,"")</f>
        <v/>
      </c>
      <c r="B31" s="20"/>
      <c r="C31" s="20" t="s">
        <v>1</v>
      </c>
      <c r="D31" s="20"/>
      <c r="E31" s="30"/>
      <c r="F31" s="10" t="str">
        <f>IF(AND(Correlation&lt;&gt;"",Input!Number_of_subjects&lt;&gt;""),"Yes","No")</f>
        <v>No</v>
      </c>
      <c r="G31" s="20"/>
      <c r="H31" s="43"/>
      <c r="J31" s="95"/>
      <c r="K31" s="95"/>
    </row>
    <row r="32" spans="1:11" x14ac:dyDescent="0.2">
      <c r="A32" s="14" t="str">
        <f>IF(AND(Sufficient_data="Yes",Include_study="Yes"),COUNT(A$2:A31)+1,"")</f>
        <v/>
      </c>
      <c r="B32" s="20"/>
      <c r="C32" s="20" t="s">
        <v>1</v>
      </c>
      <c r="D32" s="20"/>
      <c r="E32" s="30"/>
      <c r="F32" s="10" t="str">
        <f>IF(AND(Correlation&lt;&gt;"",Input!Number_of_subjects&lt;&gt;""),"Yes","No")</f>
        <v>No</v>
      </c>
      <c r="G32" s="20"/>
      <c r="H32" s="43"/>
      <c r="J32" s="95"/>
      <c r="K32" s="95"/>
    </row>
    <row r="33" spans="1:11" x14ac:dyDescent="0.2">
      <c r="A33" s="14" t="str">
        <f>IF(AND(Sufficient_data="Yes",Include_study="Yes"),COUNT(A$2:A32)+1,"")</f>
        <v/>
      </c>
      <c r="B33" s="20"/>
      <c r="C33" s="20" t="s">
        <v>1</v>
      </c>
      <c r="D33" s="20"/>
      <c r="E33" s="30"/>
      <c r="F33" s="10" t="str">
        <f>IF(AND(Correlation&lt;&gt;"",Input!Number_of_subjects&lt;&gt;""),"Yes","No")</f>
        <v>No</v>
      </c>
      <c r="G33" s="20"/>
      <c r="H33" s="43"/>
      <c r="J33" s="95"/>
      <c r="K33" s="95"/>
    </row>
    <row r="34" spans="1:11" x14ac:dyDescent="0.2">
      <c r="A34" s="14" t="str">
        <f>IF(AND(Sufficient_data="Yes",Include_study="Yes"),COUNT(A$2:A33)+1,"")</f>
        <v/>
      </c>
      <c r="B34" s="20"/>
      <c r="C34" s="20" t="s">
        <v>1</v>
      </c>
      <c r="D34" s="20"/>
      <c r="E34" s="30"/>
      <c r="F34" s="10" t="str">
        <f>IF(AND(Correlation&lt;&gt;"",Input!Number_of_subjects&lt;&gt;""),"Yes","No")</f>
        <v>No</v>
      </c>
      <c r="G34" s="20"/>
      <c r="H34" s="43"/>
      <c r="J34" s="95"/>
      <c r="K34" s="95"/>
    </row>
    <row r="35" spans="1:11" x14ac:dyDescent="0.2">
      <c r="A35" s="14" t="str">
        <f>IF(AND(Sufficient_data="Yes",Include_study="Yes"),COUNT(A$2:A34)+1,"")</f>
        <v/>
      </c>
      <c r="B35" s="20"/>
      <c r="C35" s="20" t="s">
        <v>1</v>
      </c>
      <c r="D35" s="20"/>
      <c r="E35" s="30"/>
      <c r="F35" s="10" t="str">
        <f>IF(AND(Correlation&lt;&gt;"",Input!Number_of_subjects&lt;&gt;""),"Yes","No")</f>
        <v>No</v>
      </c>
      <c r="G35" s="20"/>
      <c r="H35" s="43"/>
      <c r="J35" s="95"/>
      <c r="K35" s="95"/>
    </row>
    <row r="36" spans="1:11" x14ac:dyDescent="0.2">
      <c r="A36" s="14" t="str">
        <f>IF(AND(Sufficient_data="Yes",Include_study="Yes"),COUNT(A$2:A35)+1,"")</f>
        <v/>
      </c>
      <c r="B36" s="20"/>
      <c r="C36" s="20" t="s">
        <v>1</v>
      </c>
      <c r="D36" s="20"/>
      <c r="E36" s="30"/>
      <c r="F36" s="10" t="str">
        <f>IF(AND(Correlation&lt;&gt;"",Input!Number_of_subjects&lt;&gt;""),"Yes","No")</f>
        <v>No</v>
      </c>
      <c r="G36" s="20"/>
      <c r="H36" s="43"/>
      <c r="J36" s="95"/>
      <c r="K36" s="95"/>
    </row>
    <row r="37" spans="1:11" x14ac:dyDescent="0.2">
      <c r="A37" s="14" t="str">
        <f>IF(AND(Sufficient_data="Yes",Include_study="Yes"),COUNT(A$2:A36)+1,"")</f>
        <v/>
      </c>
      <c r="B37" s="20"/>
      <c r="C37" s="20" t="s">
        <v>1</v>
      </c>
      <c r="D37" s="20"/>
      <c r="E37" s="30"/>
      <c r="F37" s="10" t="str">
        <f>IF(AND(Correlation&lt;&gt;"",Input!Number_of_subjects&lt;&gt;""),"Yes","No")</f>
        <v>No</v>
      </c>
      <c r="G37" s="20"/>
      <c r="H37" s="43"/>
      <c r="J37" s="95"/>
      <c r="K37" s="95"/>
    </row>
    <row r="38" spans="1:11" x14ac:dyDescent="0.2">
      <c r="A38" s="14" t="str">
        <f>IF(AND(Sufficient_data="Yes",Include_study="Yes"),COUNT(A$2:A37)+1,"")</f>
        <v/>
      </c>
      <c r="B38" s="20"/>
      <c r="C38" s="20" t="s">
        <v>1</v>
      </c>
      <c r="D38" s="20"/>
      <c r="E38" s="30"/>
      <c r="F38" s="10" t="str">
        <f>IF(AND(Correlation&lt;&gt;"",Input!Number_of_subjects&lt;&gt;""),"Yes","No")</f>
        <v>No</v>
      </c>
      <c r="G38" s="20"/>
      <c r="H38" s="43"/>
      <c r="J38" s="95"/>
      <c r="K38" s="95"/>
    </row>
    <row r="39" spans="1:11" x14ac:dyDescent="0.2">
      <c r="A39" s="14" t="str">
        <f>IF(AND(Sufficient_data="Yes",Include_study="Yes"),COUNT(A$2:A38)+1,"")</f>
        <v/>
      </c>
      <c r="B39" s="20"/>
      <c r="C39" s="20" t="s">
        <v>1</v>
      </c>
      <c r="D39" s="20"/>
      <c r="E39" s="30"/>
      <c r="F39" s="10" t="str">
        <f>IF(AND(Correlation&lt;&gt;"",Input!Number_of_subjects&lt;&gt;""),"Yes","No")</f>
        <v>No</v>
      </c>
      <c r="G39" s="20"/>
      <c r="H39" s="43"/>
      <c r="J39" s="95"/>
      <c r="K39" s="95"/>
    </row>
    <row r="40" spans="1:11" x14ac:dyDescent="0.2">
      <c r="A40" s="14" t="str">
        <f>IF(AND(Sufficient_data="Yes",Include_study="Yes"),COUNT(A$2:A39)+1,"")</f>
        <v/>
      </c>
      <c r="B40" s="20"/>
      <c r="C40" s="20" t="s">
        <v>1</v>
      </c>
      <c r="D40" s="20"/>
      <c r="E40" s="30"/>
      <c r="F40" s="10" t="str">
        <f>IF(AND(Correlation&lt;&gt;"",Input!Number_of_subjects&lt;&gt;""),"Yes","No")</f>
        <v>No</v>
      </c>
      <c r="G40" s="20"/>
      <c r="H40" s="43"/>
      <c r="J40" s="95"/>
      <c r="K40" s="95"/>
    </row>
    <row r="41" spans="1:11" x14ac:dyDescent="0.2">
      <c r="A41" s="14" t="str">
        <f>IF(AND(Sufficient_data="Yes",Include_study="Yes"),COUNT(A$2:A40)+1,"")</f>
        <v/>
      </c>
      <c r="B41" s="20"/>
      <c r="C41" s="20" t="s">
        <v>1</v>
      </c>
      <c r="D41" s="20"/>
      <c r="E41" s="30"/>
      <c r="F41" s="10" t="str">
        <f>IF(AND(Correlation&lt;&gt;"",Input!Number_of_subjects&lt;&gt;""),"Yes","No")</f>
        <v>No</v>
      </c>
      <c r="G41" s="20"/>
      <c r="H41" s="43"/>
      <c r="J41" s="95"/>
      <c r="K41" s="95"/>
    </row>
    <row r="42" spans="1:11" x14ac:dyDescent="0.2">
      <c r="A42" s="14" t="str">
        <f>IF(AND(Sufficient_data="Yes",Include_study="Yes"),COUNT(A$2:A41)+1,"")</f>
        <v/>
      </c>
      <c r="B42" s="20"/>
      <c r="C42" s="20" t="s">
        <v>1</v>
      </c>
      <c r="D42" s="20"/>
      <c r="E42" s="30"/>
      <c r="F42" s="10" t="str">
        <f>IF(AND(Correlation&lt;&gt;"",Input!Number_of_subjects&lt;&gt;""),"Yes","No")</f>
        <v>No</v>
      </c>
      <c r="G42" s="20"/>
      <c r="H42" s="43"/>
      <c r="J42" s="95"/>
      <c r="K42" s="95"/>
    </row>
    <row r="43" spans="1:11" x14ac:dyDescent="0.2">
      <c r="A43" s="14" t="str">
        <f>IF(AND(Sufficient_data="Yes",Include_study="Yes"),COUNT(A$2:A42)+1,"")</f>
        <v/>
      </c>
      <c r="B43" s="20"/>
      <c r="C43" s="20" t="s">
        <v>1</v>
      </c>
      <c r="D43" s="20"/>
      <c r="E43" s="30"/>
      <c r="F43" s="10" t="str">
        <f>IF(AND(Correlation&lt;&gt;"",Input!Number_of_subjects&lt;&gt;""),"Yes","No")</f>
        <v>No</v>
      </c>
      <c r="G43" s="20"/>
      <c r="H43" s="43"/>
      <c r="J43" s="95"/>
      <c r="K43" s="95"/>
    </row>
    <row r="44" spans="1:11" x14ac:dyDescent="0.2">
      <c r="A44" s="14" t="str">
        <f>IF(AND(Sufficient_data="Yes",Include_study="Yes"),COUNT(A$2:A43)+1,"")</f>
        <v/>
      </c>
      <c r="B44" s="20"/>
      <c r="C44" s="20" t="s">
        <v>1</v>
      </c>
      <c r="D44" s="20"/>
      <c r="E44" s="30"/>
      <c r="F44" s="10" t="str">
        <f>IF(AND(Correlation&lt;&gt;"",Input!Number_of_subjects&lt;&gt;""),"Yes","No")</f>
        <v>No</v>
      </c>
      <c r="G44" s="20"/>
      <c r="H44" s="43"/>
      <c r="J44" s="95"/>
      <c r="K44" s="95"/>
    </row>
    <row r="45" spans="1:11" x14ac:dyDescent="0.2">
      <c r="A45" s="14" t="str">
        <f>IF(AND(Sufficient_data="Yes",Include_study="Yes"),COUNT(A$2:A44)+1,"")</f>
        <v/>
      </c>
      <c r="B45" s="20"/>
      <c r="C45" s="20" t="s">
        <v>1</v>
      </c>
      <c r="D45" s="20"/>
      <c r="E45" s="30"/>
      <c r="F45" s="10" t="str">
        <f>IF(AND(Correlation&lt;&gt;"",Input!Number_of_subjects&lt;&gt;""),"Yes","No")</f>
        <v>No</v>
      </c>
      <c r="G45" s="20"/>
      <c r="H45" s="43"/>
      <c r="J45" s="95"/>
      <c r="K45" s="95"/>
    </row>
    <row r="46" spans="1:11" x14ac:dyDescent="0.2">
      <c r="A46" s="14" t="str">
        <f>IF(AND(Sufficient_data="Yes",Include_study="Yes"),COUNT(A$2:A45)+1,"")</f>
        <v/>
      </c>
      <c r="B46" s="20"/>
      <c r="C46" s="20" t="s">
        <v>1</v>
      </c>
      <c r="D46" s="20"/>
      <c r="E46" s="30"/>
      <c r="F46" s="10" t="str">
        <f>IF(AND(Correlation&lt;&gt;"",Input!Number_of_subjects&lt;&gt;""),"Yes","No")</f>
        <v>No</v>
      </c>
      <c r="G46" s="20"/>
      <c r="H46" s="43"/>
      <c r="J46" s="95"/>
      <c r="K46" s="95"/>
    </row>
    <row r="47" spans="1:11" x14ac:dyDescent="0.2">
      <c r="A47" s="14" t="str">
        <f>IF(AND(Sufficient_data="Yes",Include_study="Yes"),COUNT(A$2:A46)+1,"")</f>
        <v/>
      </c>
      <c r="B47" s="20"/>
      <c r="C47" s="20" t="s">
        <v>1</v>
      </c>
      <c r="D47" s="20"/>
      <c r="E47" s="30"/>
      <c r="F47" s="10" t="str">
        <f>IF(AND(Correlation&lt;&gt;"",Input!Number_of_subjects&lt;&gt;""),"Yes","No")</f>
        <v>No</v>
      </c>
      <c r="G47" s="20"/>
      <c r="H47" s="43"/>
      <c r="J47" s="95"/>
      <c r="K47" s="95"/>
    </row>
    <row r="48" spans="1:11" x14ac:dyDescent="0.2">
      <c r="A48" s="14" t="str">
        <f>IF(AND(Sufficient_data="Yes",Include_study="Yes"),COUNT(A$2:A47)+1,"")</f>
        <v/>
      </c>
      <c r="B48" s="20"/>
      <c r="C48" s="20" t="s">
        <v>1</v>
      </c>
      <c r="D48" s="20"/>
      <c r="E48" s="30"/>
      <c r="F48" s="10" t="str">
        <f>IF(AND(Correlation&lt;&gt;"",Input!Number_of_subjects&lt;&gt;""),"Yes","No")</f>
        <v>No</v>
      </c>
      <c r="G48" s="20"/>
      <c r="H48" s="43"/>
      <c r="J48" s="95"/>
      <c r="K48" s="95"/>
    </row>
    <row r="49" spans="1:11" x14ac:dyDescent="0.2">
      <c r="A49" s="14" t="str">
        <f>IF(AND(Sufficient_data="Yes",Include_study="Yes"),COUNT(A$2:A48)+1,"")</f>
        <v/>
      </c>
      <c r="B49" s="20"/>
      <c r="C49" s="20" t="s">
        <v>1</v>
      </c>
      <c r="D49" s="20"/>
      <c r="E49" s="30"/>
      <c r="F49" s="10" t="str">
        <f>IF(AND(Correlation&lt;&gt;"",Input!Number_of_subjects&lt;&gt;""),"Yes","No")</f>
        <v>No</v>
      </c>
      <c r="G49" s="20"/>
      <c r="H49" s="43"/>
      <c r="J49" s="95"/>
      <c r="K49" s="95"/>
    </row>
    <row r="50" spans="1:11" x14ac:dyDescent="0.2">
      <c r="A50" s="14" t="str">
        <f>IF(AND(Sufficient_data="Yes",Include_study="Yes"),COUNT(A$2:A49)+1,"")</f>
        <v/>
      </c>
      <c r="B50" s="20"/>
      <c r="C50" s="20" t="s">
        <v>1</v>
      </c>
      <c r="D50" s="20"/>
      <c r="E50" s="30"/>
      <c r="F50" s="10" t="str">
        <f>IF(AND(Correlation&lt;&gt;"",Input!Number_of_subjects&lt;&gt;""),"Yes","No")</f>
        <v>No</v>
      </c>
      <c r="G50" s="20"/>
      <c r="H50" s="43"/>
      <c r="J50" s="95"/>
      <c r="K50" s="95"/>
    </row>
    <row r="51" spans="1:11" x14ac:dyDescent="0.2">
      <c r="A51" s="14" t="str">
        <f>IF(AND(Sufficient_data="Yes",Include_study="Yes"),COUNT(A$2:A50)+1,"")</f>
        <v/>
      </c>
      <c r="B51" s="20"/>
      <c r="C51" s="20" t="s">
        <v>1</v>
      </c>
      <c r="D51" s="20"/>
      <c r="E51" s="30"/>
      <c r="F51" s="10" t="str">
        <f>IF(AND(Correlation&lt;&gt;"",Input!Number_of_subjects&lt;&gt;""),"Yes","No")</f>
        <v>No</v>
      </c>
      <c r="G51" s="20"/>
      <c r="H51" s="43"/>
      <c r="J51" s="95"/>
      <c r="K51" s="95"/>
    </row>
    <row r="52" spans="1:11" x14ac:dyDescent="0.2">
      <c r="A52" s="14" t="str">
        <f>IF(AND(Sufficient_data="Yes",Include_study="Yes"),COUNT(A$2:A51)+1,"")</f>
        <v/>
      </c>
      <c r="B52" s="20"/>
      <c r="C52" s="20" t="s">
        <v>1</v>
      </c>
      <c r="D52" s="20"/>
      <c r="E52" s="30"/>
      <c r="F52" s="10" t="str">
        <f>IF(AND(Correlation&lt;&gt;"",Input!Number_of_subjects&lt;&gt;""),"Yes","No")</f>
        <v>No</v>
      </c>
      <c r="G52" s="20"/>
      <c r="H52" s="43"/>
      <c r="J52" s="95"/>
      <c r="K52" s="95"/>
    </row>
    <row r="53" spans="1:11" x14ac:dyDescent="0.2">
      <c r="A53" s="14" t="str">
        <f>IF(AND(Sufficient_data="Yes",Include_study="Yes"),COUNT(A$2:A52)+1,"")</f>
        <v/>
      </c>
      <c r="B53" s="20"/>
      <c r="C53" s="20" t="s">
        <v>1</v>
      </c>
      <c r="D53" s="20"/>
      <c r="E53" s="30"/>
      <c r="F53" s="10" t="str">
        <f>IF(AND(Correlation&lt;&gt;"",Input!Number_of_subjects&lt;&gt;""),"Yes","No")</f>
        <v>No</v>
      </c>
      <c r="G53" s="20"/>
      <c r="H53" s="43"/>
    </row>
    <row r="54" spans="1:11" x14ac:dyDescent="0.2">
      <c r="A54" s="14" t="str">
        <f>IF(AND(Sufficient_data="Yes",Include_study="Yes"),COUNT(A$2:A53)+1,"")</f>
        <v/>
      </c>
      <c r="B54" s="20"/>
      <c r="C54" s="20" t="s">
        <v>1</v>
      </c>
      <c r="D54" s="20"/>
      <c r="E54" s="30"/>
      <c r="F54" s="10" t="str">
        <f>IF(AND(Correlation&lt;&gt;"",Input!Number_of_subjects&lt;&gt;""),"Yes","No")</f>
        <v>No</v>
      </c>
      <c r="G54" s="20"/>
      <c r="H54" s="43"/>
    </row>
    <row r="55" spans="1:11" x14ac:dyDescent="0.2">
      <c r="A55" s="14" t="str">
        <f>IF(AND(Sufficient_data="Yes",Include_study="Yes"),COUNT(A$2:A54)+1,"")</f>
        <v/>
      </c>
      <c r="B55" s="20"/>
      <c r="C55" s="20" t="s">
        <v>1</v>
      </c>
      <c r="D55" s="20"/>
      <c r="E55" s="30"/>
      <c r="F55" s="10" t="str">
        <f>IF(AND(Correlation&lt;&gt;"",Input!Number_of_subjects&lt;&gt;""),"Yes","No")</f>
        <v>No</v>
      </c>
      <c r="G55" s="20"/>
      <c r="H55" s="43"/>
    </row>
    <row r="56" spans="1:11" x14ac:dyDescent="0.2">
      <c r="A56" s="14" t="str">
        <f>IF(AND(Sufficient_data="Yes",Include_study="Yes"),COUNT(A$2:A55)+1,"")</f>
        <v/>
      </c>
      <c r="B56" s="20"/>
      <c r="C56" s="20" t="s">
        <v>1</v>
      </c>
      <c r="D56" s="20"/>
      <c r="E56" s="30"/>
      <c r="F56" s="10" t="str">
        <f>IF(AND(Correlation&lt;&gt;"",Input!Number_of_subjects&lt;&gt;""),"Yes","No")</f>
        <v>No</v>
      </c>
      <c r="G56" s="20"/>
      <c r="H56" s="43"/>
    </row>
    <row r="57" spans="1:11" x14ac:dyDescent="0.2">
      <c r="A57" s="14" t="str">
        <f>IF(AND(Sufficient_data="Yes",Include_study="Yes"),COUNT(A$2:A56)+1,"")</f>
        <v/>
      </c>
      <c r="B57" s="20"/>
      <c r="C57" s="20" t="s">
        <v>1</v>
      </c>
      <c r="D57" s="20"/>
      <c r="E57" s="30"/>
      <c r="F57" s="10" t="str">
        <f>IF(AND(Correlation&lt;&gt;"",Input!Number_of_subjects&lt;&gt;""),"Yes","No")</f>
        <v>No</v>
      </c>
      <c r="G57" s="20"/>
      <c r="H57" s="43"/>
    </row>
    <row r="58" spans="1:11" x14ac:dyDescent="0.2">
      <c r="A58" s="14" t="str">
        <f>IF(AND(Sufficient_data="Yes",Include_study="Yes"),COUNT(A$2:A57)+1,"")</f>
        <v/>
      </c>
      <c r="B58" s="20"/>
      <c r="C58" s="20" t="s">
        <v>1</v>
      </c>
      <c r="D58" s="20"/>
      <c r="E58" s="30"/>
      <c r="F58" s="10" t="str">
        <f>IF(AND(Correlation&lt;&gt;"",Input!Number_of_subjects&lt;&gt;""),"Yes","No")</f>
        <v>No</v>
      </c>
      <c r="G58" s="20"/>
      <c r="H58" s="43"/>
    </row>
    <row r="59" spans="1:11" x14ac:dyDescent="0.2">
      <c r="A59" s="14" t="str">
        <f>IF(AND(Sufficient_data="Yes",Include_study="Yes"),COUNT(A$2:A58)+1,"")</f>
        <v/>
      </c>
      <c r="B59" s="20"/>
      <c r="C59" s="20" t="s">
        <v>1</v>
      </c>
      <c r="D59" s="20"/>
      <c r="E59" s="30"/>
      <c r="F59" s="10" t="str">
        <f>IF(AND(Correlation&lt;&gt;"",Input!Number_of_subjects&lt;&gt;""),"Yes","No")</f>
        <v>No</v>
      </c>
      <c r="G59" s="20"/>
      <c r="H59" s="43"/>
    </row>
    <row r="60" spans="1:11" x14ac:dyDescent="0.2">
      <c r="A60" s="14" t="str">
        <f>IF(AND(Sufficient_data="Yes",Include_study="Yes"),COUNT(A$2:A59)+1,"")</f>
        <v/>
      </c>
      <c r="B60" s="20"/>
      <c r="C60" s="20" t="s">
        <v>1</v>
      </c>
      <c r="D60" s="20"/>
      <c r="E60" s="30"/>
      <c r="F60" s="10" t="str">
        <f>IF(AND(Correlation&lt;&gt;"",Input!Number_of_subjects&lt;&gt;""),"Yes","No")</f>
        <v>No</v>
      </c>
      <c r="G60" s="20"/>
      <c r="H60" s="43"/>
    </row>
    <row r="61" spans="1:11" x14ac:dyDescent="0.2">
      <c r="A61" s="14" t="str">
        <f>IF(AND(Sufficient_data="Yes",Include_study="Yes"),COUNT(A$2:A60)+1,"")</f>
        <v/>
      </c>
      <c r="B61" s="20"/>
      <c r="C61" s="20" t="s">
        <v>1</v>
      </c>
      <c r="D61" s="20"/>
      <c r="E61" s="30"/>
      <c r="F61" s="10" t="str">
        <f>IF(AND(Correlation&lt;&gt;"",Input!Number_of_subjects&lt;&gt;""),"Yes","No")</f>
        <v>No</v>
      </c>
      <c r="G61" s="20"/>
      <c r="H61" s="43"/>
    </row>
    <row r="62" spans="1:11" x14ac:dyDescent="0.2">
      <c r="A62" s="14" t="str">
        <f>IF(AND(Sufficient_data="Yes",Include_study="Yes"),COUNT(A$2:A61)+1,"")</f>
        <v/>
      </c>
      <c r="B62" s="20"/>
      <c r="C62" s="20" t="s">
        <v>1</v>
      </c>
      <c r="D62" s="20"/>
      <c r="E62" s="30"/>
      <c r="F62" s="10" t="str">
        <f>IF(AND(Correlation&lt;&gt;"",Input!Number_of_subjects&lt;&gt;""),"Yes","No")</f>
        <v>No</v>
      </c>
      <c r="G62" s="20"/>
      <c r="H62" s="43"/>
    </row>
    <row r="63" spans="1:11" x14ac:dyDescent="0.2">
      <c r="A63" s="14" t="str">
        <f>IF(AND(Sufficient_data="Yes",Include_study="Yes"),COUNT(A$2:A62)+1,"")</f>
        <v/>
      </c>
      <c r="B63" s="20"/>
      <c r="C63" s="20" t="s">
        <v>1</v>
      </c>
      <c r="D63" s="20"/>
      <c r="E63" s="30"/>
      <c r="F63" s="10" t="str">
        <f>IF(AND(Correlation&lt;&gt;"",Input!Number_of_subjects&lt;&gt;""),"Yes","No")</f>
        <v>No</v>
      </c>
      <c r="G63" s="20"/>
      <c r="H63" s="43"/>
    </row>
    <row r="64" spans="1:11" x14ac:dyDescent="0.2">
      <c r="A64" s="14" t="str">
        <f>IF(AND(Sufficient_data="Yes",Include_study="Yes"),COUNT(A$2:A63)+1,"")</f>
        <v/>
      </c>
      <c r="B64" s="20"/>
      <c r="C64" s="20" t="s">
        <v>1</v>
      </c>
      <c r="D64" s="20"/>
      <c r="E64" s="30"/>
      <c r="F64" s="10" t="str">
        <f>IF(AND(Correlation&lt;&gt;"",Input!Number_of_subjects&lt;&gt;""),"Yes","No")</f>
        <v>No</v>
      </c>
      <c r="G64" s="20"/>
      <c r="H64" s="43"/>
    </row>
    <row r="65" spans="1:8" x14ac:dyDescent="0.2">
      <c r="A65" s="14" t="str">
        <f>IF(AND(Sufficient_data="Yes",Include_study="Yes"),COUNT(A$2:A64)+1,"")</f>
        <v/>
      </c>
      <c r="B65" s="20"/>
      <c r="C65" s="20" t="s">
        <v>1</v>
      </c>
      <c r="D65" s="20"/>
      <c r="E65" s="30"/>
      <c r="F65" s="10" t="str">
        <f>IF(AND(Correlation&lt;&gt;"",Input!Number_of_subjects&lt;&gt;""),"Yes","No")</f>
        <v>No</v>
      </c>
      <c r="G65" s="20"/>
      <c r="H65" s="43"/>
    </row>
    <row r="66" spans="1:8" x14ac:dyDescent="0.2">
      <c r="A66" s="14" t="str">
        <f>IF(AND(Sufficient_data="Yes",Include_study="Yes"),COUNT(A$2:A65)+1,"")</f>
        <v/>
      </c>
      <c r="B66" s="20"/>
      <c r="C66" s="20" t="s">
        <v>1</v>
      </c>
      <c r="D66" s="20"/>
      <c r="E66" s="30"/>
      <c r="F66" s="10" t="str">
        <f>IF(AND(Correlation&lt;&gt;"",Input!Number_of_subjects&lt;&gt;""),"Yes","No")</f>
        <v>No</v>
      </c>
      <c r="G66" s="20"/>
      <c r="H66" s="43"/>
    </row>
    <row r="67" spans="1:8" x14ac:dyDescent="0.2">
      <c r="A67" s="14" t="str">
        <f>IF(AND(Sufficient_data="Yes",Include_study="Yes"),COUNT(A$2:A66)+1,"")</f>
        <v/>
      </c>
      <c r="B67" s="20"/>
      <c r="C67" s="20" t="s">
        <v>1</v>
      </c>
      <c r="D67" s="20"/>
      <c r="E67" s="30"/>
      <c r="F67" s="10" t="str">
        <f>IF(AND(Correlation&lt;&gt;"",Input!Number_of_subjects&lt;&gt;""),"Yes","No")</f>
        <v>No</v>
      </c>
      <c r="G67" s="20"/>
      <c r="H67" s="43"/>
    </row>
    <row r="68" spans="1:8" x14ac:dyDescent="0.2">
      <c r="A68" s="14" t="str">
        <f>IF(AND(Sufficient_data="Yes",Include_study="Yes"),COUNT(A$2:A67)+1,"")</f>
        <v/>
      </c>
      <c r="B68" s="20"/>
      <c r="C68" s="20" t="s">
        <v>1</v>
      </c>
      <c r="D68" s="20"/>
      <c r="E68" s="30"/>
      <c r="F68" s="10" t="str">
        <f>IF(AND(Correlation&lt;&gt;"",Input!Number_of_subjects&lt;&gt;""),"Yes","No")</f>
        <v>No</v>
      </c>
      <c r="G68" s="20"/>
      <c r="H68" s="43"/>
    </row>
    <row r="69" spans="1:8" x14ac:dyDescent="0.2">
      <c r="A69" s="14" t="str">
        <f>IF(AND(Sufficient_data="Yes",Include_study="Yes"),COUNT(A$2:A68)+1,"")</f>
        <v/>
      </c>
      <c r="B69" s="20"/>
      <c r="C69" s="20" t="s">
        <v>1</v>
      </c>
      <c r="D69" s="20"/>
      <c r="E69" s="30"/>
      <c r="F69" s="10" t="str">
        <f>IF(AND(Correlation&lt;&gt;"",Input!Number_of_subjects&lt;&gt;""),"Yes","No")</f>
        <v>No</v>
      </c>
      <c r="G69" s="20"/>
      <c r="H69" s="43"/>
    </row>
    <row r="70" spans="1:8" x14ac:dyDescent="0.2">
      <c r="A70" s="14" t="str">
        <f>IF(AND(Sufficient_data="Yes",Include_study="Yes"),COUNT(A$2:A69)+1,"")</f>
        <v/>
      </c>
      <c r="B70" s="20"/>
      <c r="C70" s="20" t="s">
        <v>1</v>
      </c>
      <c r="D70" s="20"/>
      <c r="E70" s="30"/>
      <c r="F70" s="10" t="str">
        <f>IF(AND(Correlation&lt;&gt;"",Input!Number_of_subjects&lt;&gt;""),"Yes","No")</f>
        <v>No</v>
      </c>
      <c r="G70" s="20"/>
      <c r="H70" s="43"/>
    </row>
    <row r="71" spans="1:8" x14ac:dyDescent="0.2">
      <c r="A71" s="14" t="str">
        <f>IF(AND(Sufficient_data="Yes",Include_study="Yes"),COUNT(A$2:A70)+1,"")</f>
        <v/>
      </c>
      <c r="B71" s="20"/>
      <c r="C71" s="20" t="s">
        <v>1</v>
      </c>
      <c r="D71" s="20"/>
      <c r="E71" s="30"/>
      <c r="F71" s="10" t="str">
        <f>IF(AND(Correlation&lt;&gt;"",Input!Number_of_subjects&lt;&gt;""),"Yes","No")</f>
        <v>No</v>
      </c>
      <c r="G71" s="20"/>
      <c r="H71" s="43"/>
    </row>
    <row r="72" spans="1:8" x14ac:dyDescent="0.2">
      <c r="A72" s="14" t="str">
        <f>IF(AND(Sufficient_data="Yes",Include_study="Yes"),COUNT(A$2:A71)+1,"")</f>
        <v/>
      </c>
      <c r="B72" s="20"/>
      <c r="C72" s="20" t="s">
        <v>1</v>
      </c>
      <c r="D72" s="20"/>
      <c r="E72" s="30"/>
      <c r="F72" s="10" t="str">
        <f>IF(AND(Correlation&lt;&gt;"",Input!Number_of_subjects&lt;&gt;""),"Yes","No")</f>
        <v>No</v>
      </c>
      <c r="G72" s="20"/>
      <c r="H72" s="43"/>
    </row>
    <row r="73" spans="1:8" x14ac:dyDescent="0.2">
      <c r="A73" s="14" t="str">
        <f>IF(AND(Sufficient_data="Yes",Include_study="Yes"),COUNT(A$2:A72)+1,"")</f>
        <v/>
      </c>
      <c r="B73" s="20"/>
      <c r="C73" s="20" t="s">
        <v>1</v>
      </c>
      <c r="D73" s="20"/>
      <c r="E73" s="30"/>
      <c r="F73" s="10" t="str">
        <f>IF(AND(Correlation&lt;&gt;"",Input!Number_of_subjects&lt;&gt;""),"Yes","No")</f>
        <v>No</v>
      </c>
      <c r="G73" s="20"/>
      <c r="H73" s="43"/>
    </row>
    <row r="74" spans="1:8" x14ac:dyDescent="0.2">
      <c r="A74" s="14" t="str">
        <f>IF(AND(Sufficient_data="Yes",Include_study="Yes"),COUNT(A$2:A73)+1,"")</f>
        <v/>
      </c>
      <c r="B74" s="20"/>
      <c r="C74" s="20" t="s">
        <v>1</v>
      </c>
      <c r="D74" s="20"/>
      <c r="E74" s="30"/>
      <c r="F74" s="10" t="str">
        <f>IF(AND(Correlation&lt;&gt;"",Input!Number_of_subjects&lt;&gt;""),"Yes","No")</f>
        <v>No</v>
      </c>
      <c r="G74" s="20"/>
      <c r="H74" s="43"/>
    </row>
    <row r="75" spans="1:8" x14ac:dyDescent="0.2">
      <c r="A75" s="14" t="str">
        <f>IF(AND(Sufficient_data="Yes",Include_study="Yes"),COUNT(A$2:A74)+1,"")</f>
        <v/>
      </c>
      <c r="B75" s="20"/>
      <c r="C75" s="20" t="s">
        <v>1</v>
      </c>
      <c r="D75" s="20"/>
      <c r="E75" s="30"/>
      <c r="F75" s="10" t="str">
        <f>IF(AND(Correlation&lt;&gt;"",Input!Number_of_subjects&lt;&gt;""),"Yes","No")</f>
        <v>No</v>
      </c>
      <c r="G75" s="20"/>
      <c r="H75" s="43"/>
    </row>
    <row r="76" spans="1:8" x14ac:dyDescent="0.2">
      <c r="A76" s="14" t="str">
        <f>IF(AND(Sufficient_data="Yes",Include_study="Yes"),COUNT(A$2:A75)+1,"")</f>
        <v/>
      </c>
      <c r="B76" s="20"/>
      <c r="C76" s="20" t="s">
        <v>1</v>
      </c>
      <c r="D76" s="20"/>
      <c r="E76" s="30"/>
      <c r="F76" s="10" t="str">
        <f>IF(AND(Correlation&lt;&gt;"",Input!Number_of_subjects&lt;&gt;""),"Yes","No")</f>
        <v>No</v>
      </c>
      <c r="G76" s="20"/>
      <c r="H76" s="43"/>
    </row>
    <row r="77" spans="1:8" x14ac:dyDescent="0.2">
      <c r="A77" s="14" t="str">
        <f>IF(AND(Sufficient_data="Yes",Include_study="Yes"),COUNT(A$2:A76)+1,"")</f>
        <v/>
      </c>
      <c r="B77" s="20"/>
      <c r="C77" s="20" t="s">
        <v>1</v>
      </c>
      <c r="D77" s="20"/>
      <c r="E77" s="30"/>
      <c r="F77" s="10" t="str">
        <f>IF(AND(Correlation&lt;&gt;"",Input!Number_of_subjects&lt;&gt;""),"Yes","No")</f>
        <v>No</v>
      </c>
      <c r="G77" s="20"/>
      <c r="H77" s="43"/>
    </row>
    <row r="78" spans="1:8" x14ac:dyDescent="0.2">
      <c r="A78" s="14" t="str">
        <f>IF(AND(Sufficient_data="Yes",Include_study="Yes"),COUNT(A$2:A77)+1,"")</f>
        <v/>
      </c>
      <c r="B78" s="20"/>
      <c r="C78" s="20" t="s">
        <v>1</v>
      </c>
      <c r="D78" s="20"/>
      <c r="E78" s="30"/>
      <c r="F78" s="10" t="str">
        <f>IF(AND(Correlation&lt;&gt;"",Input!Number_of_subjects&lt;&gt;""),"Yes","No")</f>
        <v>No</v>
      </c>
      <c r="G78" s="20"/>
      <c r="H78" s="43"/>
    </row>
    <row r="79" spans="1:8" x14ac:dyDescent="0.2">
      <c r="A79" s="14" t="str">
        <f>IF(AND(Sufficient_data="Yes",Include_study="Yes"),COUNT(A$2:A78)+1,"")</f>
        <v/>
      </c>
      <c r="B79" s="20"/>
      <c r="C79" s="20" t="s">
        <v>1</v>
      </c>
      <c r="D79" s="20"/>
      <c r="E79" s="30"/>
      <c r="F79" s="10" t="str">
        <f>IF(AND(Correlation&lt;&gt;"",Input!Number_of_subjects&lt;&gt;""),"Yes","No")</f>
        <v>No</v>
      </c>
      <c r="G79" s="20"/>
      <c r="H79" s="43"/>
    </row>
    <row r="80" spans="1:8" x14ac:dyDescent="0.2">
      <c r="A80" s="14" t="str">
        <f>IF(AND(Sufficient_data="Yes",Include_study="Yes"),COUNT(A$2:A79)+1,"")</f>
        <v/>
      </c>
      <c r="B80" s="20"/>
      <c r="C80" s="20" t="s">
        <v>1</v>
      </c>
      <c r="D80" s="20"/>
      <c r="E80" s="30"/>
      <c r="F80" s="10" t="str">
        <f>IF(AND(Correlation&lt;&gt;"",Input!Number_of_subjects&lt;&gt;""),"Yes","No")</f>
        <v>No</v>
      </c>
      <c r="G80" s="20"/>
      <c r="H80" s="43"/>
    </row>
    <row r="81" spans="1:8" x14ac:dyDescent="0.2">
      <c r="A81" s="14" t="str">
        <f>IF(AND(Sufficient_data="Yes",Include_study="Yes"),COUNT(A$2:A80)+1,"")</f>
        <v/>
      </c>
      <c r="B81" s="20"/>
      <c r="C81" s="20" t="s">
        <v>1</v>
      </c>
      <c r="D81" s="20"/>
      <c r="E81" s="30"/>
      <c r="F81" s="10" t="str">
        <f>IF(AND(Correlation&lt;&gt;"",Input!Number_of_subjects&lt;&gt;""),"Yes","No")</f>
        <v>No</v>
      </c>
      <c r="G81" s="20"/>
      <c r="H81" s="43"/>
    </row>
    <row r="82" spans="1:8" x14ac:dyDescent="0.2">
      <c r="A82" s="14" t="str">
        <f>IF(AND(Sufficient_data="Yes",Include_study="Yes"),COUNT(A$2:A81)+1,"")</f>
        <v/>
      </c>
      <c r="B82" s="20"/>
      <c r="C82" s="20" t="s">
        <v>1</v>
      </c>
      <c r="D82" s="20"/>
      <c r="E82" s="30"/>
      <c r="F82" s="10" t="str">
        <f>IF(AND(Correlation&lt;&gt;"",Input!Number_of_subjects&lt;&gt;""),"Yes","No")</f>
        <v>No</v>
      </c>
      <c r="G82" s="20"/>
      <c r="H82" s="43"/>
    </row>
    <row r="83" spans="1:8" x14ac:dyDescent="0.2">
      <c r="A83" s="14" t="str">
        <f>IF(AND(Sufficient_data="Yes",Include_study="Yes"),COUNT(A$2:A82)+1,"")</f>
        <v/>
      </c>
      <c r="B83" s="20"/>
      <c r="C83" s="20" t="s">
        <v>1</v>
      </c>
      <c r="D83" s="20"/>
      <c r="E83" s="30"/>
      <c r="F83" s="10" t="str">
        <f>IF(AND(Correlation&lt;&gt;"",Input!Number_of_subjects&lt;&gt;""),"Yes","No")</f>
        <v>No</v>
      </c>
      <c r="G83" s="20"/>
      <c r="H83" s="43"/>
    </row>
    <row r="84" spans="1:8" x14ac:dyDescent="0.2">
      <c r="A84" s="14" t="str">
        <f>IF(AND(Sufficient_data="Yes",Include_study="Yes"),COUNT(A$2:A83)+1,"")</f>
        <v/>
      </c>
      <c r="B84" s="20"/>
      <c r="C84" s="20" t="s">
        <v>1</v>
      </c>
      <c r="D84" s="20"/>
      <c r="E84" s="30"/>
      <c r="F84" s="10" t="str">
        <f>IF(AND(Correlation&lt;&gt;"",Input!Number_of_subjects&lt;&gt;""),"Yes","No")</f>
        <v>No</v>
      </c>
      <c r="G84" s="20"/>
      <c r="H84" s="43"/>
    </row>
    <row r="85" spans="1:8" x14ac:dyDescent="0.2">
      <c r="A85" s="14" t="str">
        <f>IF(AND(Sufficient_data="Yes",Include_study="Yes"),COUNT(A$2:A84)+1,"")</f>
        <v/>
      </c>
      <c r="B85" s="20"/>
      <c r="C85" s="20" t="s">
        <v>1</v>
      </c>
      <c r="D85" s="20"/>
      <c r="E85" s="30"/>
      <c r="F85" s="10" t="str">
        <f>IF(AND(Correlation&lt;&gt;"",Input!Number_of_subjects&lt;&gt;""),"Yes","No")</f>
        <v>No</v>
      </c>
      <c r="G85" s="20"/>
      <c r="H85" s="43"/>
    </row>
    <row r="86" spans="1:8" x14ac:dyDescent="0.2">
      <c r="A86" s="14" t="str">
        <f>IF(AND(Sufficient_data="Yes",Include_study="Yes"),COUNT(A$2:A85)+1,"")</f>
        <v/>
      </c>
      <c r="B86" s="20"/>
      <c r="C86" s="20" t="s">
        <v>1</v>
      </c>
      <c r="D86" s="20"/>
      <c r="E86" s="30"/>
      <c r="F86" s="10" t="str">
        <f>IF(AND(Correlation&lt;&gt;"",Input!Number_of_subjects&lt;&gt;""),"Yes","No")</f>
        <v>No</v>
      </c>
      <c r="G86" s="20"/>
      <c r="H86" s="43"/>
    </row>
    <row r="87" spans="1:8" x14ac:dyDescent="0.2">
      <c r="A87" s="14" t="str">
        <f>IF(AND(Sufficient_data="Yes",Include_study="Yes"),COUNT(A$2:A86)+1,"")</f>
        <v/>
      </c>
      <c r="B87" s="20"/>
      <c r="C87" s="20" t="s">
        <v>1</v>
      </c>
      <c r="D87" s="20"/>
      <c r="E87" s="30"/>
      <c r="F87" s="10" t="str">
        <f>IF(AND(Correlation&lt;&gt;"",Input!Number_of_subjects&lt;&gt;""),"Yes","No")</f>
        <v>No</v>
      </c>
      <c r="G87" s="20"/>
      <c r="H87" s="43"/>
    </row>
    <row r="88" spans="1:8" x14ac:dyDescent="0.2">
      <c r="A88" s="14" t="str">
        <f>IF(AND(Sufficient_data="Yes",Include_study="Yes"),COUNT(A$2:A87)+1,"")</f>
        <v/>
      </c>
      <c r="B88" s="20"/>
      <c r="C88" s="20" t="s">
        <v>1</v>
      </c>
      <c r="D88" s="20"/>
      <c r="E88" s="30"/>
      <c r="F88" s="10" t="str">
        <f>IF(AND(Correlation&lt;&gt;"",Input!Number_of_subjects&lt;&gt;""),"Yes","No")</f>
        <v>No</v>
      </c>
      <c r="G88" s="20"/>
      <c r="H88" s="43"/>
    </row>
    <row r="89" spans="1:8" x14ac:dyDescent="0.2">
      <c r="A89" s="14" t="str">
        <f>IF(AND(Sufficient_data="Yes",Include_study="Yes"),COUNT(A$2:A88)+1,"")</f>
        <v/>
      </c>
      <c r="B89" s="20"/>
      <c r="C89" s="20" t="s">
        <v>1</v>
      </c>
      <c r="D89" s="20"/>
      <c r="E89" s="30"/>
      <c r="F89" s="10" t="str">
        <f>IF(AND(Correlation&lt;&gt;"",Input!Number_of_subjects&lt;&gt;""),"Yes","No")</f>
        <v>No</v>
      </c>
      <c r="G89" s="20"/>
      <c r="H89" s="43"/>
    </row>
    <row r="90" spans="1:8" x14ac:dyDescent="0.2">
      <c r="A90" s="14" t="str">
        <f>IF(AND(Sufficient_data="Yes",Include_study="Yes"),COUNT(A$2:A89)+1,"")</f>
        <v/>
      </c>
      <c r="B90" s="20"/>
      <c r="C90" s="20" t="s">
        <v>1</v>
      </c>
      <c r="D90" s="20"/>
      <c r="E90" s="30"/>
      <c r="F90" s="10" t="str">
        <f>IF(AND(Correlation&lt;&gt;"",Input!Number_of_subjects&lt;&gt;""),"Yes","No")</f>
        <v>No</v>
      </c>
      <c r="G90" s="20"/>
      <c r="H90" s="43"/>
    </row>
    <row r="91" spans="1:8" x14ac:dyDescent="0.2">
      <c r="A91" s="14" t="str">
        <f>IF(AND(Sufficient_data="Yes",Include_study="Yes"),COUNT(A$2:A90)+1,"")</f>
        <v/>
      </c>
      <c r="B91" s="20"/>
      <c r="C91" s="20" t="s">
        <v>1</v>
      </c>
      <c r="D91" s="20"/>
      <c r="E91" s="30"/>
      <c r="F91" s="10" t="str">
        <f>IF(AND(Correlation&lt;&gt;"",Input!Number_of_subjects&lt;&gt;""),"Yes","No")</f>
        <v>No</v>
      </c>
      <c r="G91" s="20"/>
      <c r="H91" s="43"/>
    </row>
    <row r="92" spans="1:8" x14ac:dyDescent="0.2">
      <c r="A92" s="14" t="str">
        <f>IF(AND(Sufficient_data="Yes",Include_study="Yes"),COUNT(A$2:A91)+1,"")</f>
        <v/>
      </c>
      <c r="B92" s="20"/>
      <c r="C92" s="20" t="s">
        <v>1</v>
      </c>
      <c r="D92" s="20"/>
      <c r="E92" s="30"/>
      <c r="F92" s="10" t="str">
        <f>IF(AND(Correlation&lt;&gt;"",Input!Number_of_subjects&lt;&gt;""),"Yes","No")</f>
        <v>No</v>
      </c>
      <c r="G92" s="20"/>
      <c r="H92" s="43"/>
    </row>
    <row r="93" spans="1:8" x14ac:dyDescent="0.2">
      <c r="A93" s="14" t="str">
        <f>IF(AND(Sufficient_data="Yes",Include_study="Yes"),COUNT(A$2:A92)+1,"")</f>
        <v/>
      </c>
      <c r="B93" s="20"/>
      <c r="C93" s="20" t="s">
        <v>1</v>
      </c>
      <c r="D93" s="20"/>
      <c r="E93" s="30"/>
      <c r="F93" s="10" t="str">
        <f>IF(AND(Correlation&lt;&gt;"",Input!Number_of_subjects&lt;&gt;""),"Yes","No")</f>
        <v>No</v>
      </c>
      <c r="G93" s="20"/>
      <c r="H93" s="43"/>
    </row>
    <row r="94" spans="1:8" x14ac:dyDescent="0.2">
      <c r="A94" s="14" t="str">
        <f>IF(AND(Sufficient_data="Yes",Include_study="Yes"),COUNT(A$2:A93)+1,"")</f>
        <v/>
      </c>
      <c r="B94" s="20"/>
      <c r="C94" s="20" t="s">
        <v>1</v>
      </c>
      <c r="D94" s="20"/>
      <c r="E94" s="30"/>
      <c r="F94" s="10" t="str">
        <f>IF(AND(Correlation&lt;&gt;"",Input!Number_of_subjects&lt;&gt;""),"Yes","No")</f>
        <v>No</v>
      </c>
      <c r="G94" s="20"/>
      <c r="H94" s="43"/>
    </row>
    <row r="95" spans="1:8" x14ac:dyDescent="0.2">
      <c r="A95" s="14" t="str">
        <f>IF(AND(Sufficient_data="Yes",Include_study="Yes"),COUNT(A$2:A94)+1,"")</f>
        <v/>
      </c>
      <c r="B95" s="20"/>
      <c r="C95" s="20" t="s">
        <v>1</v>
      </c>
      <c r="D95" s="20"/>
      <c r="E95" s="30"/>
      <c r="F95" s="10" t="str">
        <f>IF(AND(Correlation&lt;&gt;"",Input!Number_of_subjects&lt;&gt;""),"Yes","No")</f>
        <v>No</v>
      </c>
      <c r="G95" s="20"/>
      <c r="H95" s="43"/>
    </row>
    <row r="96" spans="1:8" x14ac:dyDescent="0.2">
      <c r="A96" s="14" t="str">
        <f>IF(AND(Sufficient_data="Yes",Include_study="Yes"),COUNT(A$2:A95)+1,"")</f>
        <v/>
      </c>
      <c r="B96" s="20"/>
      <c r="C96" s="20" t="s">
        <v>1</v>
      </c>
      <c r="D96" s="20"/>
      <c r="E96" s="30"/>
      <c r="F96" s="10" t="str">
        <f>IF(AND(Correlation&lt;&gt;"",Input!Number_of_subjects&lt;&gt;""),"Yes","No")</f>
        <v>No</v>
      </c>
      <c r="G96" s="20"/>
      <c r="H96" s="43"/>
    </row>
    <row r="97" spans="1:8" x14ac:dyDescent="0.2">
      <c r="A97" s="14" t="str">
        <f>IF(AND(Sufficient_data="Yes",Include_study="Yes"),COUNT(A$2:A96)+1,"")</f>
        <v/>
      </c>
      <c r="B97" s="20"/>
      <c r="C97" s="20" t="s">
        <v>1</v>
      </c>
      <c r="D97" s="20"/>
      <c r="E97" s="30"/>
      <c r="F97" s="10" t="str">
        <f>IF(AND(Correlation&lt;&gt;"",Input!Number_of_subjects&lt;&gt;""),"Yes","No")</f>
        <v>No</v>
      </c>
      <c r="G97" s="20"/>
      <c r="H97" s="43"/>
    </row>
    <row r="98" spans="1:8" x14ac:dyDescent="0.2">
      <c r="A98" s="14" t="str">
        <f>IF(AND(Sufficient_data="Yes",Include_study="Yes"),COUNT(A$2:A97)+1,"")</f>
        <v/>
      </c>
      <c r="B98" s="20"/>
      <c r="C98" s="20" t="s">
        <v>1</v>
      </c>
      <c r="D98" s="20"/>
      <c r="E98" s="30"/>
      <c r="F98" s="10" t="str">
        <f>IF(AND(Correlation&lt;&gt;"",Input!Number_of_subjects&lt;&gt;""),"Yes","No")</f>
        <v>No</v>
      </c>
      <c r="G98" s="20"/>
      <c r="H98" s="43"/>
    </row>
    <row r="99" spans="1:8" x14ac:dyDescent="0.2">
      <c r="A99" s="14" t="str">
        <f>IF(AND(Sufficient_data="Yes",Include_study="Yes"),COUNT(A$2:A98)+1,"")</f>
        <v/>
      </c>
      <c r="B99" s="20"/>
      <c r="C99" s="20" t="s">
        <v>1</v>
      </c>
      <c r="D99" s="20"/>
      <c r="E99" s="30"/>
      <c r="F99" s="10" t="str">
        <f>IF(AND(Correlation&lt;&gt;"",Input!Number_of_subjects&lt;&gt;""),"Yes","No")</f>
        <v>No</v>
      </c>
      <c r="G99" s="20"/>
      <c r="H99" s="43"/>
    </row>
    <row r="100" spans="1:8" x14ac:dyDescent="0.2">
      <c r="A100" s="14" t="str">
        <f>IF(AND(Sufficient_data="Yes",Include_study="Yes"),COUNT(A$2:A99)+1,"")</f>
        <v/>
      </c>
      <c r="B100" s="20"/>
      <c r="C100" s="20" t="s">
        <v>1</v>
      </c>
      <c r="D100" s="20"/>
      <c r="E100" s="30"/>
      <c r="F100" s="10" t="str">
        <f>IF(AND(Correlation&lt;&gt;"",Input!Number_of_subjects&lt;&gt;""),"Yes","No")</f>
        <v>No</v>
      </c>
      <c r="G100" s="20"/>
      <c r="H100" s="43"/>
    </row>
    <row r="101" spans="1:8" x14ac:dyDescent="0.2">
      <c r="A101" s="14" t="str">
        <f>IF(AND(Sufficient_data="Yes",Include_study="Yes"),COUNT(A$2:A100)+1,"")</f>
        <v/>
      </c>
      <c r="B101" s="20"/>
      <c r="C101" s="20" t="s">
        <v>1</v>
      </c>
      <c r="D101" s="20"/>
      <c r="E101" s="30"/>
      <c r="F101" s="10" t="str">
        <f>IF(AND(Correlation&lt;&gt;"",Input!Number_of_subjects&lt;&gt;""),"Yes","No")</f>
        <v>No</v>
      </c>
      <c r="G101" s="20"/>
      <c r="H101" s="43"/>
    </row>
    <row r="102" spans="1:8" x14ac:dyDescent="0.2">
      <c r="A102" s="14" t="str">
        <f>IF(AND(Sufficient_data="Yes",Include_study="Yes"),COUNT(A$2:A101)+1,"")</f>
        <v/>
      </c>
      <c r="B102" s="20"/>
      <c r="C102" s="20" t="s">
        <v>1</v>
      </c>
      <c r="D102" s="20"/>
      <c r="E102" s="30"/>
      <c r="F102" s="10" t="str">
        <f>IF(AND(Correlation&lt;&gt;"",Input!Number_of_subjects&lt;&gt;""),"Yes","No")</f>
        <v>No</v>
      </c>
      <c r="G102" s="20"/>
      <c r="H102" s="43"/>
    </row>
    <row r="103" spans="1:8" x14ac:dyDescent="0.2">
      <c r="A103" s="14" t="str">
        <f>IF(AND(Sufficient_data="Yes",Include_study="Yes"),COUNT(A$2:A102)+1,"")</f>
        <v/>
      </c>
      <c r="B103" s="20"/>
      <c r="C103" s="20" t="s">
        <v>1</v>
      </c>
      <c r="D103" s="20"/>
      <c r="E103" s="30"/>
      <c r="F103" s="10" t="str">
        <f>IF(AND(Correlation&lt;&gt;"",Input!Number_of_subjects&lt;&gt;""),"Yes","No")</f>
        <v>No</v>
      </c>
      <c r="G103" s="20"/>
      <c r="H103" s="43"/>
    </row>
    <row r="104" spans="1:8" x14ac:dyDescent="0.2">
      <c r="A104" s="14" t="str">
        <f>IF(AND(Sufficient_data="Yes",Include_study="Yes"),COUNT(A$2:A103)+1,"")</f>
        <v/>
      </c>
      <c r="B104" s="20"/>
      <c r="C104" s="20" t="s">
        <v>1</v>
      </c>
      <c r="D104" s="20"/>
      <c r="E104" s="30"/>
      <c r="F104" s="10" t="str">
        <f>IF(AND(Correlation&lt;&gt;"",Input!Number_of_subjects&lt;&gt;""),"Yes","No")</f>
        <v>No</v>
      </c>
      <c r="G104" s="20"/>
      <c r="H104" s="43"/>
    </row>
    <row r="105" spans="1:8" x14ac:dyDescent="0.2">
      <c r="A105" s="14" t="str">
        <f>IF(AND(Sufficient_data="Yes",Include_study="Yes"),COUNT(A$2:A104)+1,"")</f>
        <v/>
      </c>
      <c r="B105" s="20"/>
      <c r="C105" s="20" t="s">
        <v>1</v>
      </c>
      <c r="D105" s="20"/>
      <c r="E105" s="30"/>
      <c r="F105" s="10" t="str">
        <f>IF(AND(Correlation&lt;&gt;"",Input!Number_of_subjects&lt;&gt;""),"Yes","No")</f>
        <v>No</v>
      </c>
      <c r="G105" s="20"/>
      <c r="H105" s="43"/>
    </row>
    <row r="106" spans="1:8" x14ac:dyDescent="0.2">
      <c r="A106" s="14" t="str">
        <f>IF(AND(Sufficient_data="Yes",Include_study="Yes"),COUNT(A$2:A105)+1,"")</f>
        <v/>
      </c>
      <c r="B106" s="20"/>
      <c r="C106" s="20" t="s">
        <v>1</v>
      </c>
      <c r="D106" s="20"/>
      <c r="E106" s="30"/>
      <c r="F106" s="10" t="str">
        <f>IF(AND(Correlation&lt;&gt;"",Input!Number_of_subjects&lt;&gt;""),"Yes","No")</f>
        <v>No</v>
      </c>
      <c r="G106" s="20"/>
      <c r="H106" s="43"/>
    </row>
    <row r="107" spans="1:8" x14ac:dyDescent="0.2">
      <c r="A107" s="14" t="str">
        <f>IF(AND(Sufficient_data="Yes",Include_study="Yes"),COUNT(A$2:A106)+1,"")</f>
        <v/>
      </c>
      <c r="B107" s="20"/>
      <c r="C107" s="20" t="s">
        <v>1</v>
      </c>
      <c r="D107" s="20"/>
      <c r="E107" s="30"/>
      <c r="F107" s="10" t="str">
        <f>IF(AND(Correlation&lt;&gt;"",Input!Number_of_subjects&lt;&gt;""),"Yes","No")</f>
        <v>No</v>
      </c>
      <c r="G107" s="20"/>
      <c r="H107" s="43"/>
    </row>
    <row r="108" spans="1:8" x14ac:dyDescent="0.2">
      <c r="A108" s="14" t="str">
        <f>IF(AND(Sufficient_data="Yes",Include_study="Yes"),COUNT(A$2:A107)+1,"")</f>
        <v/>
      </c>
      <c r="B108" s="20"/>
      <c r="C108" s="20" t="s">
        <v>1</v>
      </c>
      <c r="D108" s="20"/>
      <c r="E108" s="30"/>
      <c r="F108" s="10" t="str">
        <f>IF(AND(Correlation&lt;&gt;"",Input!Number_of_subjects&lt;&gt;""),"Yes","No")</f>
        <v>No</v>
      </c>
      <c r="G108" s="20"/>
      <c r="H108" s="43"/>
    </row>
    <row r="109" spans="1:8" x14ac:dyDescent="0.2">
      <c r="A109" s="14" t="str">
        <f>IF(AND(Sufficient_data="Yes",Include_study="Yes"),COUNT(A$2:A108)+1,"")</f>
        <v/>
      </c>
      <c r="B109" s="20"/>
      <c r="C109" s="20" t="s">
        <v>1</v>
      </c>
      <c r="D109" s="20"/>
      <c r="E109" s="30"/>
      <c r="F109" s="10" t="str">
        <f>IF(AND(Correlation&lt;&gt;"",Input!Number_of_subjects&lt;&gt;""),"Yes","No")</f>
        <v>No</v>
      </c>
      <c r="G109" s="20"/>
      <c r="H109" s="43"/>
    </row>
    <row r="110" spans="1:8" x14ac:dyDescent="0.2">
      <c r="A110" s="14" t="str">
        <f>IF(AND(Sufficient_data="Yes",Include_study="Yes"),COUNT(A$2:A109)+1,"")</f>
        <v/>
      </c>
      <c r="B110" s="20"/>
      <c r="C110" s="20" t="s">
        <v>1</v>
      </c>
      <c r="D110" s="20"/>
      <c r="E110" s="30"/>
      <c r="F110" s="10" t="str">
        <f>IF(AND(Correlation&lt;&gt;"",Input!Number_of_subjects&lt;&gt;""),"Yes","No")</f>
        <v>No</v>
      </c>
      <c r="G110" s="20"/>
      <c r="H110" s="43"/>
    </row>
    <row r="111" spans="1:8" x14ac:dyDescent="0.2">
      <c r="A111" s="14" t="str">
        <f>IF(AND(Sufficient_data="Yes",Include_study="Yes"),COUNT(A$2:A110)+1,"")</f>
        <v/>
      </c>
      <c r="B111" s="20"/>
      <c r="C111" s="20" t="s">
        <v>1</v>
      </c>
      <c r="D111" s="20"/>
      <c r="E111" s="30"/>
      <c r="F111" s="10" t="str">
        <f>IF(AND(Correlation&lt;&gt;"",Input!Number_of_subjects&lt;&gt;""),"Yes","No")</f>
        <v>No</v>
      </c>
      <c r="G111" s="20"/>
      <c r="H111" s="43"/>
    </row>
    <row r="112" spans="1:8" x14ac:dyDescent="0.2">
      <c r="A112" s="14" t="str">
        <f>IF(AND(Sufficient_data="Yes",Include_study="Yes"),COUNT(A$2:A111)+1,"")</f>
        <v/>
      </c>
      <c r="B112" s="20"/>
      <c r="C112" s="20" t="s">
        <v>1</v>
      </c>
      <c r="D112" s="20"/>
      <c r="E112" s="30"/>
      <c r="F112" s="10" t="str">
        <f>IF(AND(Correlation&lt;&gt;"",Input!Number_of_subjects&lt;&gt;""),"Yes","No")</f>
        <v>No</v>
      </c>
      <c r="G112" s="20"/>
      <c r="H112" s="43"/>
    </row>
    <row r="113" spans="1:8" x14ac:dyDescent="0.2">
      <c r="A113" s="14" t="str">
        <f>IF(AND(Sufficient_data="Yes",Include_study="Yes"),COUNT(A$2:A112)+1,"")</f>
        <v/>
      </c>
      <c r="B113" s="20"/>
      <c r="C113" s="20" t="s">
        <v>1</v>
      </c>
      <c r="D113" s="20"/>
      <c r="E113" s="30"/>
      <c r="F113" s="10" t="str">
        <f>IF(AND(Correlation&lt;&gt;"",Input!Number_of_subjects&lt;&gt;""),"Yes","No")</f>
        <v>No</v>
      </c>
      <c r="G113" s="20"/>
      <c r="H113" s="43"/>
    </row>
    <row r="114" spans="1:8" x14ac:dyDescent="0.2">
      <c r="A114" s="14" t="str">
        <f>IF(AND(Sufficient_data="Yes",Include_study="Yes"),COUNT(A$2:A113)+1,"")</f>
        <v/>
      </c>
      <c r="B114" s="20"/>
      <c r="C114" s="20" t="s">
        <v>1</v>
      </c>
      <c r="D114" s="20"/>
      <c r="E114" s="30"/>
      <c r="F114" s="10" t="str">
        <f>IF(AND(Correlation&lt;&gt;"",Input!Number_of_subjects&lt;&gt;""),"Yes","No")</f>
        <v>No</v>
      </c>
      <c r="G114" s="20"/>
      <c r="H114" s="43"/>
    </row>
    <row r="115" spans="1:8" x14ac:dyDescent="0.2">
      <c r="A115" s="14" t="str">
        <f>IF(AND(Sufficient_data="Yes",Include_study="Yes"),COUNT(A$2:A114)+1,"")</f>
        <v/>
      </c>
      <c r="B115" s="20"/>
      <c r="C115" s="20" t="s">
        <v>1</v>
      </c>
      <c r="D115" s="20"/>
      <c r="E115" s="30"/>
      <c r="F115" s="10" t="str">
        <f>IF(AND(Correlation&lt;&gt;"",Input!Number_of_subjects&lt;&gt;""),"Yes","No")</f>
        <v>No</v>
      </c>
      <c r="G115" s="20"/>
      <c r="H115" s="43"/>
    </row>
    <row r="116" spans="1:8" x14ac:dyDescent="0.2">
      <c r="A116" s="14" t="str">
        <f>IF(AND(Sufficient_data="Yes",Include_study="Yes"),COUNT(A$2:A115)+1,"")</f>
        <v/>
      </c>
      <c r="B116" s="20"/>
      <c r="C116" s="20" t="s">
        <v>1</v>
      </c>
      <c r="D116" s="20"/>
      <c r="E116" s="30"/>
      <c r="F116" s="10" t="str">
        <f>IF(AND(Correlation&lt;&gt;"",Input!Number_of_subjects&lt;&gt;""),"Yes","No")</f>
        <v>No</v>
      </c>
      <c r="G116" s="20"/>
      <c r="H116" s="43"/>
    </row>
    <row r="117" spans="1:8" x14ac:dyDescent="0.2">
      <c r="A117" s="14" t="str">
        <f>IF(AND(Sufficient_data="Yes",Include_study="Yes"),COUNT(A$2:A116)+1,"")</f>
        <v/>
      </c>
      <c r="B117" s="20"/>
      <c r="C117" s="20" t="s">
        <v>1</v>
      </c>
      <c r="D117" s="20"/>
      <c r="E117" s="30"/>
      <c r="F117" s="10" t="str">
        <f>IF(AND(Correlation&lt;&gt;"",Input!Number_of_subjects&lt;&gt;""),"Yes","No")</f>
        <v>No</v>
      </c>
      <c r="G117" s="20"/>
      <c r="H117" s="43"/>
    </row>
    <row r="118" spans="1:8" x14ac:dyDescent="0.2">
      <c r="A118" s="14" t="str">
        <f>IF(AND(Sufficient_data="Yes",Include_study="Yes"),COUNT(A$2:A117)+1,"")</f>
        <v/>
      </c>
      <c r="B118" s="20"/>
      <c r="C118" s="20" t="s">
        <v>1</v>
      </c>
      <c r="D118" s="20"/>
      <c r="E118" s="30"/>
      <c r="F118" s="10" t="str">
        <f>IF(AND(Correlation&lt;&gt;"",Input!Number_of_subjects&lt;&gt;""),"Yes","No")</f>
        <v>No</v>
      </c>
      <c r="G118" s="20"/>
      <c r="H118" s="43"/>
    </row>
    <row r="119" spans="1:8" x14ac:dyDescent="0.2">
      <c r="A119" s="14" t="str">
        <f>IF(AND(Sufficient_data="Yes",Include_study="Yes"),COUNT(A$2:A118)+1,"")</f>
        <v/>
      </c>
      <c r="B119" s="20"/>
      <c r="C119" s="20" t="s">
        <v>1</v>
      </c>
      <c r="D119" s="20"/>
      <c r="E119" s="30"/>
      <c r="F119" s="10" t="str">
        <f>IF(AND(Correlation&lt;&gt;"",Input!Number_of_subjects&lt;&gt;""),"Yes","No")</f>
        <v>No</v>
      </c>
      <c r="G119" s="20"/>
      <c r="H119" s="43"/>
    </row>
    <row r="120" spans="1:8" x14ac:dyDescent="0.2">
      <c r="A120" s="14" t="str">
        <f>IF(AND(Sufficient_data="Yes",Include_study="Yes"),COUNT(A$2:A119)+1,"")</f>
        <v/>
      </c>
      <c r="B120" s="20"/>
      <c r="C120" s="20" t="s">
        <v>1</v>
      </c>
      <c r="D120" s="20"/>
      <c r="E120" s="30"/>
      <c r="F120" s="10" t="str">
        <f>IF(AND(Correlation&lt;&gt;"",Input!Number_of_subjects&lt;&gt;""),"Yes","No")</f>
        <v>No</v>
      </c>
      <c r="G120" s="20"/>
      <c r="H120" s="43"/>
    </row>
    <row r="121" spans="1:8" x14ac:dyDescent="0.2">
      <c r="A121" s="14" t="str">
        <f>IF(AND(Sufficient_data="Yes",Include_study="Yes"),COUNT(A$2:A120)+1,"")</f>
        <v/>
      </c>
      <c r="B121" s="20"/>
      <c r="C121" s="20" t="s">
        <v>1</v>
      </c>
      <c r="D121" s="20"/>
      <c r="E121" s="30"/>
      <c r="F121" s="10" t="str">
        <f>IF(AND(Correlation&lt;&gt;"",Input!Number_of_subjects&lt;&gt;""),"Yes","No")</f>
        <v>No</v>
      </c>
      <c r="G121" s="20"/>
      <c r="H121" s="43"/>
    </row>
    <row r="122" spans="1:8" x14ac:dyDescent="0.2">
      <c r="A122" s="14" t="str">
        <f>IF(AND(Sufficient_data="Yes",Include_study="Yes"),COUNT(A$2:A121)+1,"")</f>
        <v/>
      </c>
      <c r="B122" s="20"/>
      <c r="C122" s="20" t="s">
        <v>1</v>
      </c>
      <c r="D122" s="20"/>
      <c r="E122" s="30"/>
      <c r="F122" s="10" t="str">
        <f>IF(AND(Correlation&lt;&gt;"",Input!Number_of_subjects&lt;&gt;""),"Yes","No")</f>
        <v>No</v>
      </c>
      <c r="G122" s="20"/>
      <c r="H122" s="43"/>
    </row>
    <row r="123" spans="1:8" x14ac:dyDescent="0.2">
      <c r="A123" s="14" t="str">
        <f>IF(AND(Sufficient_data="Yes",Include_study="Yes"),COUNT(A$2:A122)+1,"")</f>
        <v/>
      </c>
      <c r="B123" s="20"/>
      <c r="C123" s="20" t="s">
        <v>1</v>
      </c>
      <c r="D123" s="20"/>
      <c r="E123" s="30"/>
      <c r="F123" s="10" t="str">
        <f>IF(AND(Correlation&lt;&gt;"",Input!Number_of_subjects&lt;&gt;""),"Yes","No")</f>
        <v>No</v>
      </c>
      <c r="G123" s="20"/>
      <c r="H123" s="43"/>
    </row>
    <row r="124" spans="1:8" x14ac:dyDescent="0.2">
      <c r="A124" s="14" t="str">
        <f>IF(AND(Sufficient_data="Yes",Include_study="Yes"),COUNT(A$2:A123)+1,"")</f>
        <v/>
      </c>
      <c r="B124" s="20"/>
      <c r="C124" s="20" t="s">
        <v>1</v>
      </c>
      <c r="D124" s="20"/>
      <c r="E124" s="30"/>
      <c r="F124" s="10" t="str">
        <f>IF(AND(Correlation&lt;&gt;"",Input!Number_of_subjects&lt;&gt;""),"Yes","No")</f>
        <v>No</v>
      </c>
      <c r="G124" s="20"/>
      <c r="H124" s="43"/>
    </row>
    <row r="125" spans="1:8" x14ac:dyDescent="0.2">
      <c r="A125" s="14" t="str">
        <f>IF(AND(Sufficient_data="Yes",Include_study="Yes"),COUNT(A$2:A124)+1,"")</f>
        <v/>
      </c>
      <c r="B125" s="20"/>
      <c r="C125" s="20" t="s">
        <v>1</v>
      </c>
      <c r="D125" s="20"/>
      <c r="E125" s="30"/>
      <c r="F125" s="10" t="str">
        <f>IF(AND(Correlation&lt;&gt;"",Input!Number_of_subjects&lt;&gt;""),"Yes","No")</f>
        <v>No</v>
      </c>
      <c r="G125" s="20"/>
      <c r="H125" s="43"/>
    </row>
    <row r="126" spans="1:8" x14ac:dyDescent="0.2">
      <c r="A126" s="14" t="str">
        <f>IF(AND(Sufficient_data="Yes",Include_study="Yes"),COUNT(A$2:A125)+1,"")</f>
        <v/>
      </c>
      <c r="B126" s="20"/>
      <c r="C126" s="20" t="s">
        <v>1</v>
      </c>
      <c r="D126" s="20"/>
      <c r="E126" s="30"/>
      <c r="F126" s="10" t="str">
        <f>IF(AND(Correlation&lt;&gt;"",Input!Number_of_subjects&lt;&gt;""),"Yes","No")</f>
        <v>No</v>
      </c>
      <c r="G126" s="20"/>
      <c r="H126" s="43"/>
    </row>
    <row r="127" spans="1:8" x14ac:dyDescent="0.2">
      <c r="A127" s="14" t="str">
        <f>IF(AND(Sufficient_data="Yes",Include_study="Yes"),COUNT(A$2:A126)+1,"")</f>
        <v/>
      </c>
      <c r="B127" s="20"/>
      <c r="C127" s="20" t="s">
        <v>1</v>
      </c>
      <c r="D127" s="20"/>
      <c r="E127" s="30"/>
      <c r="F127" s="10" t="str">
        <f>IF(AND(Correlation&lt;&gt;"",Input!Number_of_subjects&lt;&gt;""),"Yes","No")</f>
        <v>No</v>
      </c>
      <c r="G127" s="20"/>
      <c r="H127" s="43"/>
    </row>
    <row r="128" spans="1:8" x14ac:dyDescent="0.2">
      <c r="A128" s="14" t="str">
        <f>IF(AND(Sufficient_data="Yes",Include_study="Yes"),COUNT(A$2:A127)+1,"")</f>
        <v/>
      </c>
      <c r="B128" s="20"/>
      <c r="C128" s="20" t="s">
        <v>1</v>
      </c>
      <c r="D128" s="20"/>
      <c r="E128" s="30"/>
      <c r="F128" s="10" t="str">
        <f>IF(AND(Correlation&lt;&gt;"",Input!Number_of_subjects&lt;&gt;""),"Yes","No")</f>
        <v>No</v>
      </c>
      <c r="G128" s="20"/>
      <c r="H128" s="43"/>
    </row>
    <row r="129" spans="1:8" x14ac:dyDescent="0.2">
      <c r="A129" s="14" t="str">
        <f>IF(AND(Sufficient_data="Yes",Include_study="Yes"),COUNT(A$2:A128)+1,"")</f>
        <v/>
      </c>
      <c r="B129" s="20"/>
      <c r="C129" s="20" t="s">
        <v>1</v>
      </c>
      <c r="D129" s="20"/>
      <c r="E129" s="30"/>
      <c r="F129" s="10" t="str">
        <f>IF(AND(Correlation&lt;&gt;"",Input!Number_of_subjects&lt;&gt;""),"Yes","No")</f>
        <v>No</v>
      </c>
      <c r="G129" s="20"/>
      <c r="H129" s="43"/>
    </row>
    <row r="130" spans="1:8" x14ac:dyDescent="0.2">
      <c r="A130" s="14" t="str">
        <f>IF(AND(Sufficient_data="Yes",Include_study="Yes"),COUNT(A$2:A129)+1,"")</f>
        <v/>
      </c>
      <c r="B130" s="20"/>
      <c r="C130" s="20" t="s">
        <v>1</v>
      </c>
      <c r="D130" s="20"/>
      <c r="E130" s="30"/>
      <c r="F130" s="10" t="str">
        <f>IF(AND(Correlation&lt;&gt;"",Input!Number_of_subjects&lt;&gt;""),"Yes","No")</f>
        <v>No</v>
      </c>
      <c r="G130" s="20"/>
      <c r="H130" s="43"/>
    </row>
    <row r="131" spans="1:8" x14ac:dyDescent="0.2">
      <c r="A131" s="14" t="str">
        <f>IF(AND(Sufficient_data="Yes",Include_study="Yes"),COUNT(A$2:A130)+1,"")</f>
        <v/>
      </c>
      <c r="B131" s="20"/>
      <c r="C131" s="20" t="s">
        <v>1</v>
      </c>
      <c r="D131" s="20"/>
      <c r="E131" s="30"/>
      <c r="F131" s="10" t="str">
        <f>IF(AND(Correlation&lt;&gt;"",Input!Number_of_subjects&lt;&gt;""),"Yes","No")</f>
        <v>No</v>
      </c>
      <c r="G131" s="20"/>
      <c r="H131" s="43"/>
    </row>
    <row r="132" spans="1:8" x14ac:dyDescent="0.2">
      <c r="A132" s="14" t="str">
        <f>IF(AND(Sufficient_data="Yes",Include_study="Yes"),COUNT(A$2:A131)+1,"")</f>
        <v/>
      </c>
      <c r="B132" s="20"/>
      <c r="C132" s="20" t="s">
        <v>1</v>
      </c>
      <c r="D132" s="20"/>
      <c r="E132" s="30"/>
      <c r="F132" s="10" t="str">
        <f>IF(AND(Correlation&lt;&gt;"",Input!Number_of_subjects&lt;&gt;""),"Yes","No")</f>
        <v>No</v>
      </c>
      <c r="G132" s="20"/>
      <c r="H132" s="43"/>
    </row>
    <row r="133" spans="1:8" x14ac:dyDescent="0.2">
      <c r="A133" s="14" t="str">
        <f>IF(AND(Sufficient_data="Yes",Include_study="Yes"),COUNT(A$2:A132)+1,"")</f>
        <v/>
      </c>
      <c r="B133" s="20"/>
      <c r="C133" s="20" t="s">
        <v>1</v>
      </c>
      <c r="D133" s="20"/>
      <c r="E133" s="30"/>
      <c r="F133" s="10" t="str">
        <f>IF(AND(Correlation&lt;&gt;"",Input!Number_of_subjects&lt;&gt;""),"Yes","No")</f>
        <v>No</v>
      </c>
      <c r="G133" s="20"/>
      <c r="H133" s="43"/>
    </row>
    <row r="134" spans="1:8" x14ac:dyDescent="0.2">
      <c r="A134" s="14" t="str">
        <f>IF(AND(Sufficient_data="Yes",Include_study="Yes"),COUNT(A$2:A133)+1,"")</f>
        <v/>
      </c>
      <c r="B134" s="20"/>
      <c r="C134" s="20" t="s">
        <v>1</v>
      </c>
      <c r="D134" s="20"/>
      <c r="E134" s="30"/>
      <c r="F134" s="10" t="str">
        <f>IF(AND(Correlation&lt;&gt;"",Input!Number_of_subjects&lt;&gt;""),"Yes","No")</f>
        <v>No</v>
      </c>
      <c r="G134" s="20"/>
      <c r="H134" s="43"/>
    </row>
    <row r="135" spans="1:8" x14ac:dyDescent="0.2">
      <c r="A135" s="14" t="str">
        <f>IF(AND(Sufficient_data="Yes",Include_study="Yes"),COUNT(A$2:A134)+1,"")</f>
        <v/>
      </c>
      <c r="B135" s="20"/>
      <c r="C135" s="20" t="s">
        <v>1</v>
      </c>
      <c r="D135" s="20"/>
      <c r="E135" s="30"/>
      <c r="F135" s="10" t="str">
        <f>IF(AND(Correlation&lt;&gt;"",Input!Number_of_subjects&lt;&gt;""),"Yes","No")</f>
        <v>No</v>
      </c>
      <c r="G135" s="20"/>
      <c r="H135" s="43"/>
    </row>
    <row r="136" spans="1:8" x14ac:dyDescent="0.2">
      <c r="A136" s="14" t="str">
        <f>IF(AND(Sufficient_data="Yes",Include_study="Yes"),COUNT(A$2:A135)+1,"")</f>
        <v/>
      </c>
      <c r="B136" s="20"/>
      <c r="C136" s="20" t="s">
        <v>1</v>
      </c>
      <c r="D136" s="20"/>
      <c r="E136" s="30"/>
      <c r="F136" s="10" t="str">
        <f>IF(AND(Correlation&lt;&gt;"",Input!Number_of_subjects&lt;&gt;""),"Yes","No")</f>
        <v>No</v>
      </c>
      <c r="G136" s="20"/>
      <c r="H136" s="43"/>
    </row>
    <row r="137" spans="1:8" x14ac:dyDescent="0.2">
      <c r="A137" s="14" t="str">
        <f>IF(AND(Sufficient_data="Yes",Include_study="Yes"),COUNT(A$2:A136)+1,"")</f>
        <v/>
      </c>
      <c r="B137" s="20"/>
      <c r="C137" s="20" t="s">
        <v>1</v>
      </c>
      <c r="D137" s="20"/>
      <c r="E137" s="30"/>
      <c r="F137" s="10" t="str">
        <f>IF(AND(Correlation&lt;&gt;"",Input!Number_of_subjects&lt;&gt;""),"Yes","No")</f>
        <v>No</v>
      </c>
      <c r="G137" s="20"/>
      <c r="H137" s="43"/>
    </row>
    <row r="138" spans="1:8" x14ac:dyDescent="0.2">
      <c r="A138" s="14" t="str">
        <f>IF(AND(Sufficient_data="Yes",Include_study="Yes"),COUNT(A$2:A137)+1,"")</f>
        <v/>
      </c>
      <c r="B138" s="20"/>
      <c r="C138" s="20" t="s">
        <v>1</v>
      </c>
      <c r="D138" s="20"/>
      <c r="E138" s="30"/>
      <c r="F138" s="10" t="str">
        <f>IF(AND(Correlation&lt;&gt;"",Input!Number_of_subjects&lt;&gt;""),"Yes","No")</f>
        <v>No</v>
      </c>
      <c r="G138" s="20"/>
      <c r="H138" s="43"/>
    </row>
    <row r="139" spans="1:8" x14ac:dyDescent="0.2">
      <c r="A139" s="14" t="str">
        <f>IF(AND(Sufficient_data="Yes",Include_study="Yes"),COUNT(A$2:A138)+1,"")</f>
        <v/>
      </c>
      <c r="B139" s="20"/>
      <c r="C139" s="20" t="s">
        <v>1</v>
      </c>
      <c r="D139" s="20"/>
      <c r="E139" s="30"/>
      <c r="F139" s="10" t="str">
        <f>IF(AND(Correlation&lt;&gt;"",Input!Number_of_subjects&lt;&gt;""),"Yes","No")</f>
        <v>No</v>
      </c>
      <c r="G139" s="20"/>
      <c r="H139" s="43"/>
    </row>
    <row r="140" spans="1:8" x14ac:dyDescent="0.2">
      <c r="A140" s="14" t="str">
        <f>IF(AND(Sufficient_data="Yes",Include_study="Yes"),COUNT(A$2:A139)+1,"")</f>
        <v/>
      </c>
      <c r="B140" s="20"/>
      <c r="C140" s="20" t="s">
        <v>1</v>
      </c>
      <c r="D140" s="20"/>
      <c r="E140" s="30"/>
      <c r="F140" s="10" t="str">
        <f>IF(AND(Correlation&lt;&gt;"",Input!Number_of_subjects&lt;&gt;""),"Yes","No")</f>
        <v>No</v>
      </c>
      <c r="G140" s="20"/>
      <c r="H140" s="43"/>
    </row>
    <row r="141" spans="1:8" x14ac:dyDescent="0.2">
      <c r="A141" s="14" t="str">
        <f>IF(AND(Sufficient_data="Yes",Include_study="Yes"),COUNT(A$2:A140)+1,"")</f>
        <v/>
      </c>
      <c r="B141" s="20"/>
      <c r="C141" s="20" t="s">
        <v>1</v>
      </c>
      <c r="D141" s="20"/>
      <c r="E141" s="30"/>
      <c r="F141" s="10" t="str">
        <f>IF(AND(Correlation&lt;&gt;"",Input!Number_of_subjects&lt;&gt;""),"Yes","No")</f>
        <v>No</v>
      </c>
      <c r="G141" s="20"/>
      <c r="H141" s="43"/>
    </row>
    <row r="142" spans="1:8" x14ac:dyDescent="0.2">
      <c r="A142" s="14" t="str">
        <f>IF(AND(Sufficient_data="Yes",Include_study="Yes"),COUNT(A$2:A141)+1,"")</f>
        <v/>
      </c>
      <c r="B142" s="20"/>
      <c r="C142" s="20" t="s">
        <v>1</v>
      </c>
      <c r="D142" s="20"/>
      <c r="E142" s="30"/>
      <c r="F142" s="10" t="str">
        <f>IF(AND(Correlation&lt;&gt;"",Input!Number_of_subjects&lt;&gt;""),"Yes","No")</f>
        <v>No</v>
      </c>
      <c r="G142" s="20"/>
      <c r="H142" s="43"/>
    </row>
    <row r="143" spans="1:8" x14ac:dyDescent="0.2">
      <c r="A143" s="14" t="str">
        <f>IF(AND(Sufficient_data="Yes",Include_study="Yes"),COUNT(A$2:A142)+1,"")</f>
        <v/>
      </c>
      <c r="B143" s="20"/>
      <c r="C143" s="20" t="s">
        <v>1</v>
      </c>
      <c r="D143" s="20"/>
      <c r="E143" s="30"/>
      <c r="F143" s="10" t="str">
        <f>IF(AND(Correlation&lt;&gt;"",Input!Number_of_subjects&lt;&gt;""),"Yes","No")</f>
        <v>No</v>
      </c>
      <c r="G143" s="20"/>
      <c r="H143" s="43"/>
    </row>
    <row r="144" spans="1:8" x14ac:dyDescent="0.2">
      <c r="A144" s="14" t="str">
        <f>IF(AND(Sufficient_data="Yes",Include_study="Yes"),COUNT(A$2:A143)+1,"")</f>
        <v/>
      </c>
      <c r="B144" s="20"/>
      <c r="C144" s="20" t="s">
        <v>1</v>
      </c>
      <c r="D144" s="20"/>
      <c r="E144" s="30"/>
      <c r="F144" s="10" t="str">
        <f>IF(AND(Correlation&lt;&gt;"",Input!Number_of_subjects&lt;&gt;""),"Yes","No")</f>
        <v>No</v>
      </c>
      <c r="G144" s="20"/>
      <c r="H144" s="43"/>
    </row>
    <row r="145" spans="1:8" x14ac:dyDescent="0.2">
      <c r="A145" s="14" t="str">
        <f>IF(AND(Sufficient_data="Yes",Include_study="Yes"),COUNT(A$2:A144)+1,"")</f>
        <v/>
      </c>
      <c r="B145" s="20"/>
      <c r="C145" s="20" t="s">
        <v>1</v>
      </c>
      <c r="D145" s="20"/>
      <c r="E145" s="30"/>
      <c r="F145" s="10" t="str">
        <f>IF(AND(Correlation&lt;&gt;"",Input!Number_of_subjects&lt;&gt;""),"Yes","No")</f>
        <v>No</v>
      </c>
      <c r="G145" s="20"/>
      <c r="H145" s="43"/>
    </row>
    <row r="146" spans="1:8" x14ac:dyDescent="0.2">
      <c r="A146" s="14" t="str">
        <f>IF(AND(Sufficient_data="Yes",Include_study="Yes"),COUNT(A$2:A145)+1,"")</f>
        <v/>
      </c>
      <c r="B146" s="20"/>
      <c r="C146" s="20" t="s">
        <v>1</v>
      </c>
      <c r="D146" s="20"/>
      <c r="E146" s="30"/>
      <c r="F146" s="10" t="str">
        <f>IF(AND(Correlation&lt;&gt;"",Input!Number_of_subjects&lt;&gt;""),"Yes","No")</f>
        <v>No</v>
      </c>
      <c r="G146" s="20"/>
      <c r="H146" s="43"/>
    </row>
    <row r="147" spans="1:8" x14ac:dyDescent="0.2">
      <c r="A147" s="14" t="str">
        <f>IF(AND(Sufficient_data="Yes",Include_study="Yes"),COUNT(A$2:A146)+1,"")</f>
        <v/>
      </c>
      <c r="B147" s="20"/>
      <c r="C147" s="20" t="s">
        <v>1</v>
      </c>
      <c r="D147" s="20"/>
      <c r="E147" s="30"/>
      <c r="F147" s="10" t="str">
        <f>IF(AND(Correlation&lt;&gt;"",Input!Number_of_subjects&lt;&gt;""),"Yes","No")</f>
        <v>No</v>
      </c>
      <c r="G147" s="20"/>
      <c r="H147" s="43"/>
    </row>
    <row r="148" spans="1:8" x14ac:dyDescent="0.2">
      <c r="A148" s="14" t="str">
        <f>IF(AND(Sufficient_data="Yes",Include_study="Yes"),COUNT(A$2:A147)+1,"")</f>
        <v/>
      </c>
      <c r="B148" s="20"/>
      <c r="C148" s="20" t="s">
        <v>1</v>
      </c>
      <c r="D148" s="20"/>
      <c r="E148" s="30"/>
      <c r="F148" s="10" t="str">
        <f>IF(AND(Correlation&lt;&gt;"",Input!Number_of_subjects&lt;&gt;""),"Yes","No")</f>
        <v>No</v>
      </c>
      <c r="G148" s="20"/>
      <c r="H148" s="43"/>
    </row>
    <row r="149" spans="1:8" x14ac:dyDescent="0.2">
      <c r="A149" s="14" t="str">
        <f>IF(AND(Sufficient_data="Yes",Include_study="Yes"),COUNT(A$2:A148)+1,"")</f>
        <v/>
      </c>
      <c r="B149" s="20"/>
      <c r="C149" s="20" t="s">
        <v>1</v>
      </c>
      <c r="D149" s="20"/>
      <c r="E149" s="30"/>
      <c r="F149" s="10" t="str">
        <f>IF(AND(Correlation&lt;&gt;"",Input!Number_of_subjects&lt;&gt;""),"Yes","No")</f>
        <v>No</v>
      </c>
      <c r="G149" s="20"/>
      <c r="H149" s="43"/>
    </row>
    <row r="150" spans="1:8" x14ac:dyDescent="0.2">
      <c r="A150" s="14" t="str">
        <f>IF(AND(Sufficient_data="Yes",Include_study="Yes"),COUNT(A$2:A149)+1,"")</f>
        <v/>
      </c>
      <c r="B150" s="20"/>
      <c r="C150" s="20" t="s">
        <v>1</v>
      </c>
      <c r="D150" s="20"/>
      <c r="E150" s="30"/>
      <c r="F150" s="10" t="str">
        <f>IF(AND(Correlation&lt;&gt;"",Input!Number_of_subjects&lt;&gt;""),"Yes","No")</f>
        <v>No</v>
      </c>
      <c r="G150" s="20"/>
      <c r="H150" s="43"/>
    </row>
    <row r="151" spans="1:8" x14ac:dyDescent="0.2">
      <c r="A151" s="14" t="str">
        <f>IF(AND(Sufficient_data="Yes",Include_study="Yes"),COUNT(A$2:A150)+1,"")</f>
        <v/>
      </c>
      <c r="B151" s="20"/>
      <c r="C151" s="20" t="s">
        <v>1</v>
      </c>
      <c r="D151" s="20"/>
      <c r="E151" s="30"/>
      <c r="F151" s="10" t="str">
        <f>IF(AND(Correlation&lt;&gt;"",Input!Number_of_subjects&lt;&gt;""),"Yes","No")</f>
        <v>No</v>
      </c>
      <c r="G151" s="20"/>
      <c r="H151" s="43"/>
    </row>
    <row r="152" spans="1:8" x14ac:dyDescent="0.2">
      <c r="A152" s="14" t="str">
        <f>IF(AND(Sufficient_data="Yes",Include_study="Yes"),COUNT(A$2:A151)+1,"")</f>
        <v/>
      </c>
      <c r="B152" s="20"/>
      <c r="C152" s="20" t="s">
        <v>1</v>
      </c>
      <c r="D152" s="20"/>
      <c r="E152" s="30"/>
      <c r="F152" s="10" t="str">
        <f>IF(AND(Correlation&lt;&gt;"",Input!Number_of_subjects&lt;&gt;""),"Yes","No")</f>
        <v>No</v>
      </c>
      <c r="G152" s="20"/>
      <c r="H152" s="43"/>
    </row>
    <row r="153" spans="1:8" x14ac:dyDescent="0.2">
      <c r="A153" s="14" t="str">
        <f>IF(AND(Sufficient_data="Yes",Include_study="Yes"),COUNT(A$2:A152)+1,"")</f>
        <v/>
      </c>
      <c r="B153" s="20"/>
      <c r="C153" s="20" t="s">
        <v>1</v>
      </c>
      <c r="D153" s="20"/>
      <c r="E153" s="30"/>
      <c r="F153" s="10" t="str">
        <f>IF(AND(Correlation&lt;&gt;"",Input!Number_of_subjects&lt;&gt;""),"Yes","No")</f>
        <v>No</v>
      </c>
      <c r="G153" s="20"/>
      <c r="H153" s="43"/>
    </row>
    <row r="154" spans="1:8" x14ac:dyDescent="0.2">
      <c r="A154" s="14" t="str">
        <f>IF(AND(Sufficient_data="Yes",Include_study="Yes"),COUNT(A$2:A153)+1,"")</f>
        <v/>
      </c>
      <c r="B154" s="20"/>
      <c r="C154" s="20" t="s">
        <v>1</v>
      </c>
      <c r="D154" s="20"/>
      <c r="E154" s="30"/>
      <c r="F154" s="10" t="str">
        <f>IF(AND(Correlation&lt;&gt;"",Input!Number_of_subjects&lt;&gt;""),"Yes","No")</f>
        <v>No</v>
      </c>
      <c r="G154" s="20"/>
      <c r="H154" s="43"/>
    </row>
    <row r="155" spans="1:8" x14ac:dyDescent="0.2">
      <c r="A155" s="14" t="str">
        <f>IF(AND(Sufficient_data="Yes",Include_study="Yes"),COUNT(A$2:A154)+1,"")</f>
        <v/>
      </c>
      <c r="B155" s="20"/>
      <c r="C155" s="20" t="s">
        <v>1</v>
      </c>
      <c r="D155" s="20"/>
      <c r="E155" s="30"/>
      <c r="F155" s="10" t="str">
        <f>IF(AND(Correlation&lt;&gt;"",Input!Number_of_subjects&lt;&gt;""),"Yes","No")</f>
        <v>No</v>
      </c>
      <c r="G155" s="20"/>
      <c r="H155" s="43"/>
    </row>
    <row r="156" spans="1:8" x14ac:dyDescent="0.2">
      <c r="A156" s="14" t="str">
        <f>IF(AND(Sufficient_data="Yes",Include_study="Yes"),COUNT(A$2:A155)+1,"")</f>
        <v/>
      </c>
      <c r="B156" s="20"/>
      <c r="C156" s="20" t="s">
        <v>1</v>
      </c>
      <c r="D156" s="20"/>
      <c r="E156" s="30"/>
      <c r="F156" s="10" t="str">
        <f>IF(AND(Correlation&lt;&gt;"",Input!Number_of_subjects&lt;&gt;""),"Yes","No")</f>
        <v>No</v>
      </c>
      <c r="G156" s="20"/>
      <c r="H156" s="43"/>
    </row>
    <row r="157" spans="1:8" x14ac:dyDescent="0.2">
      <c r="A157" s="14" t="str">
        <f>IF(AND(Sufficient_data="Yes",Include_study="Yes"),COUNT(A$2:A156)+1,"")</f>
        <v/>
      </c>
      <c r="B157" s="20"/>
      <c r="C157" s="20" t="s">
        <v>1</v>
      </c>
      <c r="D157" s="20"/>
      <c r="E157" s="30"/>
      <c r="F157" s="10" t="str">
        <f>IF(AND(Correlation&lt;&gt;"",Input!Number_of_subjects&lt;&gt;""),"Yes","No")</f>
        <v>No</v>
      </c>
      <c r="G157" s="20"/>
      <c r="H157" s="43"/>
    </row>
    <row r="158" spans="1:8" x14ac:dyDescent="0.2">
      <c r="A158" s="14" t="str">
        <f>IF(AND(Sufficient_data="Yes",Include_study="Yes"),COUNT(A$2:A157)+1,"")</f>
        <v/>
      </c>
      <c r="B158" s="20"/>
      <c r="C158" s="20" t="s">
        <v>1</v>
      </c>
      <c r="D158" s="20"/>
      <c r="E158" s="30"/>
      <c r="F158" s="10" t="str">
        <f>IF(AND(Correlation&lt;&gt;"",Input!Number_of_subjects&lt;&gt;""),"Yes","No")</f>
        <v>No</v>
      </c>
      <c r="G158" s="20"/>
      <c r="H158" s="43"/>
    </row>
    <row r="159" spans="1:8" x14ac:dyDescent="0.2">
      <c r="A159" s="14" t="str">
        <f>IF(AND(Sufficient_data="Yes",Include_study="Yes"),COUNT(A$2:A158)+1,"")</f>
        <v/>
      </c>
      <c r="B159" s="20"/>
      <c r="C159" s="20" t="s">
        <v>1</v>
      </c>
      <c r="D159" s="20"/>
      <c r="E159" s="30"/>
      <c r="F159" s="10" t="str">
        <f>IF(AND(Correlation&lt;&gt;"",Input!Number_of_subjects&lt;&gt;""),"Yes","No")</f>
        <v>No</v>
      </c>
      <c r="G159" s="20"/>
      <c r="H159" s="43"/>
    </row>
    <row r="160" spans="1:8" x14ac:dyDescent="0.2">
      <c r="A160" s="14" t="str">
        <f>IF(AND(Sufficient_data="Yes",Include_study="Yes"),COUNT(A$2:A159)+1,"")</f>
        <v/>
      </c>
      <c r="B160" s="20"/>
      <c r="C160" s="20" t="s">
        <v>1</v>
      </c>
      <c r="D160" s="20"/>
      <c r="E160" s="30"/>
      <c r="F160" s="10" t="str">
        <f>IF(AND(Correlation&lt;&gt;"",Input!Number_of_subjects&lt;&gt;""),"Yes","No")</f>
        <v>No</v>
      </c>
      <c r="G160" s="20"/>
      <c r="H160" s="43"/>
    </row>
    <row r="161" spans="1:8" x14ac:dyDescent="0.2">
      <c r="A161" s="14" t="str">
        <f>IF(AND(Sufficient_data="Yes",Include_study="Yes"),COUNT(A$2:A160)+1,"")</f>
        <v/>
      </c>
      <c r="B161" s="20"/>
      <c r="C161" s="20" t="s">
        <v>1</v>
      </c>
      <c r="D161" s="20"/>
      <c r="E161" s="30"/>
      <c r="F161" s="10" t="str">
        <f>IF(AND(Correlation&lt;&gt;"",Input!Number_of_subjects&lt;&gt;""),"Yes","No")</f>
        <v>No</v>
      </c>
      <c r="G161" s="20"/>
      <c r="H161" s="43"/>
    </row>
    <row r="162" spans="1:8" x14ac:dyDescent="0.2">
      <c r="A162" s="14" t="str">
        <f>IF(AND(Sufficient_data="Yes",Include_study="Yes"),COUNT(A$2:A161)+1,"")</f>
        <v/>
      </c>
      <c r="B162" s="20"/>
      <c r="C162" s="20" t="s">
        <v>1</v>
      </c>
      <c r="D162" s="20"/>
      <c r="E162" s="30"/>
      <c r="F162" s="10" t="str">
        <f>IF(AND(Correlation&lt;&gt;"",Input!Number_of_subjects&lt;&gt;""),"Yes","No")</f>
        <v>No</v>
      </c>
      <c r="G162" s="20"/>
      <c r="H162" s="43"/>
    </row>
    <row r="163" spans="1:8" x14ac:dyDescent="0.2">
      <c r="A163" s="14" t="str">
        <f>IF(AND(Sufficient_data="Yes",Include_study="Yes"),COUNT(A$2:A162)+1,"")</f>
        <v/>
      </c>
      <c r="B163" s="20"/>
      <c r="C163" s="20" t="s">
        <v>1</v>
      </c>
      <c r="D163" s="20"/>
      <c r="E163" s="30"/>
      <c r="F163" s="10" t="str">
        <f>IF(AND(Correlation&lt;&gt;"",Input!Number_of_subjects&lt;&gt;""),"Yes","No")</f>
        <v>No</v>
      </c>
      <c r="G163" s="20"/>
      <c r="H163" s="43"/>
    </row>
    <row r="164" spans="1:8" x14ac:dyDescent="0.2">
      <c r="A164" s="14" t="str">
        <f>IF(AND(Sufficient_data="Yes",Include_study="Yes"),COUNT(A$2:A163)+1,"")</f>
        <v/>
      </c>
      <c r="B164" s="20"/>
      <c r="C164" s="20" t="s">
        <v>1</v>
      </c>
      <c r="D164" s="20"/>
      <c r="E164" s="30"/>
      <c r="F164" s="10" t="str">
        <f>IF(AND(Correlation&lt;&gt;"",Input!Number_of_subjects&lt;&gt;""),"Yes","No")</f>
        <v>No</v>
      </c>
      <c r="G164" s="20"/>
      <c r="H164" s="43"/>
    </row>
    <row r="165" spans="1:8" x14ac:dyDescent="0.2">
      <c r="A165" s="14" t="str">
        <f>IF(AND(Sufficient_data="Yes",Include_study="Yes"),COUNT(A$2:A164)+1,"")</f>
        <v/>
      </c>
      <c r="B165" s="20"/>
      <c r="C165" s="20" t="s">
        <v>1</v>
      </c>
      <c r="D165" s="20"/>
      <c r="E165" s="30"/>
      <c r="F165" s="10" t="str">
        <f>IF(AND(Correlation&lt;&gt;"",Input!Number_of_subjects&lt;&gt;""),"Yes","No")</f>
        <v>No</v>
      </c>
      <c r="G165" s="20"/>
      <c r="H165" s="43"/>
    </row>
    <row r="166" spans="1:8" x14ac:dyDescent="0.2">
      <c r="A166" s="14" t="str">
        <f>IF(AND(Sufficient_data="Yes",Include_study="Yes"),COUNT(A$2:A165)+1,"")</f>
        <v/>
      </c>
      <c r="B166" s="20"/>
      <c r="C166" s="20" t="s">
        <v>1</v>
      </c>
      <c r="D166" s="20"/>
      <c r="E166" s="30"/>
      <c r="F166" s="10" t="str">
        <f>IF(AND(Correlation&lt;&gt;"",Input!Number_of_subjects&lt;&gt;""),"Yes","No")</f>
        <v>No</v>
      </c>
      <c r="G166" s="20"/>
      <c r="H166" s="43"/>
    </row>
    <row r="167" spans="1:8" x14ac:dyDescent="0.2">
      <c r="A167" s="14" t="str">
        <f>IF(AND(Sufficient_data="Yes",Include_study="Yes"),COUNT(A$2:A166)+1,"")</f>
        <v/>
      </c>
      <c r="B167" s="20"/>
      <c r="C167" s="20" t="s">
        <v>1</v>
      </c>
      <c r="D167" s="20"/>
      <c r="E167" s="30"/>
      <c r="F167" s="10" t="str">
        <f>IF(AND(Correlation&lt;&gt;"",Input!Number_of_subjects&lt;&gt;""),"Yes","No")</f>
        <v>No</v>
      </c>
      <c r="G167" s="20"/>
      <c r="H167" s="43"/>
    </row>
    <row r="168" spans="1:8" x14ac:dyDescent="0.2">
      <c r="A168" s="14" t="str">
        <f>IF(AND(Sufficient_data="Yes",Include_study="Yes"),COUNT(A$2:A167)+1,"")</f>
        <v/>
      </c>
      <c r="B168" s="20"/>
      <c r="C168" s="20" t="s">
        <v>1</v>
      </c>
      <c r="D168" s="20"/>
      <c r="E168" s="30"/>
      <c r="F168" s="10" t="str">
        <f>IF(AND(Correlation&lt;&gt;"",Input!Number_of_subjects&lt;&gt;""),"Yes","No")</f>
        <v>No</v>
      </c>
      <c r="G168" s="20"/>
      <c r="H168" s="43"/>
    </row>
    <row r="169" spans="1:8" x14ac:dyDescent="0.2">
      <c r="A169" s="14" t="str">
        <f>IF(AND(Sufficient_data="Yes",Include_study="Yes"),COUNT(A$2:A168)+1,"")</f>
        <v/>
      </c>
      <c r="B169" s="20"/>
      <c r="C169" s="20" t="s">
        <v>1</v>
      </c>
      <c r="D169" s="20"/>
      <c r="E169" s="30"/>
      <c r="F169" s="10" t="str">
        <f>IF(AND(Correlation&lt;&gt;"",Input!Number_of_subjects&lt;&gt;""),"Yes","No")</f>
        <v>No</v>
      </c>
      <c r="G169" s="20"/>
      <c r="H169" s="43"/>
    </row>
    <row r="170" spans="1:8" x14ac:dyDescent="0.2">
      <c r="A170" s="14" t="str">
        <f>IF(AND(Sufficient_data="Yes",Include_study="Yes"),COUNT(A$2:A169)+1,"")</f>
        <v/>
      </c>
      <c r="B170" s="20"/>
      <c r="C170" s="20" t="s">
        <v>1</v>
      </c>
      <c r="D170" s="20"/>
      <c r="E170" s="30"/>
      <c r="F170" s="10" t="str">
        <f>IF(AND(Correlation&lt;&gt;"",Input!Number_of_subjects&lt;&gt;""),"Yes","No")</f>
        <v>No</v>
      </c>
      <c r="G170" s="20"/>
      <c r="H170" s="43"/>
    </row>
    <row r="171" spans="1:8" x14ac:dyDescent="0.2">
      <c r="A171" s="14" t="str">
        <f>IF(AND(Sufficient_data="Yes",Include_study="Yes"),COUNT(A$2:A170)+1,"")</f>
        <v/>
      </c>
      <c r="B171" s="20"/>
      <c r="C171" s="20" t="s">
        <v>1</v>
      </c>
      <c r="D171" s="20"/>
      <c r="E171" s="30"/>
      <c r="F171" s="10" t="str">
        <f>IF(AND(Correlation&lt;&gt;"",Input!Number_of_subjects&lt;&gt;""),"Yes","No")</f>
        <v>No</v>
      </c>
      <c r="G171" s="20"/>
      <c r="H171" s="43"/>
    </row>
    <row r="172" spans="1:8" x14ac:dyDescent="0.2">
      <c r="A172" s="14" t="str">
        <f>IF(AND(Sufficient_data="Yes",Include_study="Yes"),COUNT(A$2:A171)+1,"")</f>
        <v/>
      </c>
      <c r="B172" s="20"/>
      <c r="C172" s="20" t="s">
        <v>1</v>
      </c>
      <c r="D172" s="20"/>
      <c r="E172" s="30"/>
      <c r="F172" s="10" t="str">
        <f>IF(AND(Correlation&lt;&gt;"",Input!Number_of_subjects&lt;&gt;""),"Yes","No")</f>
        <v>No</v>
      </c>
      <c r="G172" s="20"/>
      <c r="H172" s="43"/>
    </row>
    <row r="173" spans="1:8" x14ac:dyDescent="0.2">
      <c r="A173" s="14" t="str">
        <f>IF(AND(Sufficient_data="Yes",Include_study="Yes"),COUNT(A$2:A172)+1,"")</f>
        <v/>
      </c>
      <c r="B173" s="20"/>
      <c r="C173" s="20" t="s">
        <v>1</v>
      </c>
      <c r="D173" s="20"/>
      <c r="E173" s="30"/>
      <c r="F173" s="10" t="str">
        <f>IF(AND(Correlation&lt;&gt;"",Input!Number_of_subjects&lt;&gt;""),"Yes","No")</f>
        <v>No</v>
      </c>
      <c r="G173" s="20"/>
      <c r="H173" s="43"/>
    </row>
    <row r="174" spans="1:8" x14ac:dyDescent="0.2">
      <c r="A174" s="14" t="str">
        <f>IF(AND(Sufficient_data="Yes",Include_study="Yes"),COUNT(A$2:A173)+1,"")</f>
        <v/>
      </c>
      <c r="B174" s="20"/>
      <c r="C174" s="20" t="s">
        <v>1</v>
      </c>
      <c r="D174" s="20"/>
      <c r="E174" s="30"/>
      <c r="F174" s="10" t="str">
        <f>IF(AND(Correlation&lt;&gt;"",Input!Number_of_subjects&lt;&gt;""),"Yes","No")</f>
        <v>No</v>
      </c>
      <c r="G174" s="20"/>
      <c r="H174" s="43"/>
    </row>
    <row r="175" spans="1:8" x14ac:dyDescent="0.2">
      <c r="A175" s="14" t="str">
        <f>IF(AND(Sufficient_data="Yes",Include_study="Yes"),COUNT(A$2:A174)+1,"")</f>
        <v/>
      </c>
      <c r="B175" s="20"/>
      <c r="C175" s="20" t="s">
        <v>1</v>
      </c>
      <c r="D175" s="20"/>
      <c r="E175" s="30"/>
      <c r="F175" s="10" t="str">
        <f>IF(AND(Correlation&lt;&gt;"",Input!Number_of_subjects&lt;&gt;""),"Yes","No")</f>
        <v>No</v>
      </c>
      <c r="G175" s="20"/>
      <c r="H175" s="43"/>
    </row>
    <row r="176" spans="1:8" x14ac:dyDescent="0.2">
      <c r="A176" s="14" t="str">
        <f>IF(AND(Sufficient_data="Yes",Include_study="Yes"),COUNT(A$2:A175)+1,"")</f>
        <v/>
      </c>
      <c r="B176" s="20"/>
      <c r="C176" s="20" t="s">
        <v>1</v>
      </c>
      <c r="D176" s="20"/>
      <c r="E176" s="30"/>
      <c r="F176" s="10" t="str">
        <f>IF(AND(Correlation&lt;&gt;"",Input!Number_of_subjects&lt;&gt;""),"Yes","No")</f>
        <v>No</v>
      </c>
      <c r="G176" s="20"/>
      <c r="H176" s="43"/>
    </row>
    <row r="177" spans="1:8" x14ac:dyDescent="0.2">
      <c r="A177" s="14" t="str">
        <f>IF(AND(Sufficient_data="Yes",Include_study="Yes"),COUNT(A$2:A176)+1,"")</f>
        <v/>
      </c>
      <c r="B177" s="20"/>
      <c r="C177" s="20" t="s">
        <v>1</v>
      </c>
      <c r="D177" s="20"/>
      <c r="E177" s="30"/>
      <c r="F177" s="10" t="str">
        <f>IF(AND(Correlation&lt;&gt;"",Input!Number_of_subjects&lt;&gt;""),"Yes","No")</f>
        <v>No</v>
      </c>
      <c r="G177" s="20"/>
      <c r="H177" s="43"/>
    </row>
    <row r="178" spans="1:8" x14ac:dyDescent="0.2">
      <c r="A178" s="14" t="str">
        <f>IF(AND(Sufficient_data="Yes",Include_study="Yes"),COUNT(A$2:A177)+1,"")</f>
        <v/>
      </c>
      <c r="B178" s="20"/>
      <c r="C178" s="20" t="s">
        <v>1</v>
      </c>
      <c r="D178" s="20"/>
      <c r="E178" s="30"/>
      <c r="F178" s="10" t="str">
        <f>IF(AND(Correlation&lt;&gt;"",Input!Number_of_subjects&lt;&gt;""),"Yes","No")</f>
        <v>No</v>
      </c>
      <c r="G178" s="20"/>
      <c r="H178" s="43"/>
    </row>
    <row r="179" spans="1:8" x14ac:dyDescent="0.2">
      <c r="A179" s="14" t="str">
        <f>IF(AND(Sufficient_data="Yes",Include_study="Yes"),COUNT(A$2:A178)+1,"")</f>
        <v/>
      </c>
      <c r="B179" s="20"/>
      <c r="C179" s="20" t="s">
        <v>1</v>
      </c>
      <c r="D179" s="20"/>
      <c r="E179" s="30"/>
      <c r="F179" s="10" t="str">
        <f>IF(AND(Correlation&lt;&gt;"",Input!Number_of_subjects&lt;&gt;""),"Yes","No")</f>
        <v>No</v>
      </c>
      <c r="G179" s="20"/>
      <c r="H179" s="43"/>
    </row>
    <row r="180" spans="1:8" x14ac:dyDescent="0.2">
      <c r="A180" s="14" t="str">
        <f>IF(AND(Sufficient_data="Yes",Include_study="Yes"),COUNT(A$2:A179)+1,"")</f>
        <v/>
      </c>
      <c r="B180" s="20"/>
      <c r="C180" s="20" t="s">
        <v>1</v>
      </c>
      <c r="D180" s="20"/>
      <c r="E180" s="30"/>
      <c r="F180" s="10" t="str">
        <f>IF(AND(Correlation&lt;&gt;"",Input!Number_of_subjects&lt;&gt;""),"Yes","No")</f>
        <v>No</v>
      </c>
      <c r="G180" s="20"/>
      <c r="H180" s="43"/>
    </row>
    <row r="181" spans="1:8" x14ac:dyDescent="0.2">
      <c r="A181" s="14" t="str">
        <f>IF(AND(Sufficient_data="Yes",Include_study="Yes"),COUNT(A$2:A180)+1,"")</f>
        <v/>
      </c>
      <c r="B181" s="20"/>
      <c r="C181" s="20" t="s">
        <v>1</v>
      </c>
      <c r="D181" s="20"/>
      <c r="E181" s="30"/>
      <c r="F181" s="10" t="str">
        <f>IF(AND(Correlation&lt;&gt;"",Input!Number_of_subjects&lt;&gt;""),"Yes","No")</f>
        <v>No</v>
      </c>
      <c r="G181" s="20"/>
      <c r="H181" s="43"/>
    </row>
    <row r="182" spans="1:8" x14ac:dyDescent="0.2">
      <c r="A182" s="14" t="str">
        <f>IF(AND(Sufficient_data="Yes",Include_study="Yes"),COUNT(A$2:A181)+1,"")</f>
        <v/>
      </c>
      <c r="B182" s="20"/>
      <c r="C182" s="20" t="s">
        <v>1</v>
      </c>
      <c r="D182" s="20"/>
      <c r="E182" s="30"/>
      <c r="F182" s="10" t="str">
        <f>IF(AND(Correlation&lt;&gt;"",Input!Number_of_subjects&lt;&gt;""),"Yes","No")</f>
        <v>No</v>
      </c>
      <c r="G182" s="20"/>
      <c r="H182" s="43"/>
    </row>
    <row r="183" spans="1:8" x14ac:dyDescent="0.2">
      <c r="A183" s="14" t="str">
        <f>IF(AND(Sufficient_data="Yes",Include_study="Yes"),COUNT(A$2:A182)+1,"")</f>
        <v/>
      </c>
      <c r="B183" s="20"/>
      <c r="C183" s="20" t="s">
        <v>1</v>
      </c>
      <c r="D183" s="20"/>
      <c r="E183" s="30"/>
      <c r="F183" s="10" t="str">
        <f>IF(AND(Correlation&lt;&gt;"",Input!Number_of_subjects&lt;&gt;""),"Yes","No")</f>
        <v>No</v>
      </c>
      <c r="G183" s="20"/>
      <c r="H183" s="43"/>
    </row>
    <row r="184" spans="1:8" x14ac:dyDescent="0.2">
      <c r="A184" s="14" t="str">
        <f>IF(AND(Sufficient_data="Yes",Include_study="Yes"),COUNT(A$2:A183)+1,"")</f>
        <v/>
      </c>
      <c r="B184" s="20"/>
      <c r="C184" s="20" t="s">
        <v>1</v>
      </c>
      <c r="D184" s="20"/>
      <c r="E184" s="30"/>
      <c r="F184" s="10" t="str">
        <f>IF(AND(Correlation&lt;&gt;"",Input!Number_of_subjects&lt;&gt;""),"Yes","No")</f>
        <v>No</v>
      </c>
      <c r="G184" s="20"/>
      <c r="H184" s="43"/>
    </row>
    <row r="185" spans="1:8" x14ac:dyDescent="0.2">
      <c r="A185" s="14" t="str">
        <f>IF(AND(Sufficient_data="Yes",Include_study="Yes"),COUNT(A$2:A184)+1,"")</f>
        <v/>
      </c>
      <c r="B185" s="20"/>
      <c r="C185" s="20" t="s">
        <v>1</v>
      </c>
      <c r="D185" s="20"/>
      <c r="E185" s="30"/>
      <c r="F185" s="10" t="str">
        <f>IF(AND(Correlation&lt;&gt;"",Input!Number_of_subjects&lt;&gt;""),"Yes","No")</f>
        <v>No</v>
      </c>
      <c r="G185" s="20"/>
      <c r="H185" s="43"/>
    </row>
    <row r="186" spans="1:8" x14ac:dyDescent="0.2">
      <c r="A186" s="14" t="str">
        <f>IF(AND(Sufficient_data="Yes",Include_study="Yes"),COUNT(A$2:A185)+1,"")</f>
        <v/>
      </c>
      <c r="B186" s="20"/>
      <c r="C186" s="20" t="s">
        <v>1</v>
      </c>
      <c r="D186" s="20"/>
      <c r="E186" s="30"/>
      <c r="F186" s="10" t="str">
        <f>IF(AND(Correlation&lt;&gt;"",Input!Number_of_subjects&lt;&gt;""),"Yes","No")</f>
        <v>No</v>
      </c>
      <c r="G186" s="20"/>
      <c r="H186" s="43"/>
    </row>
    <row r="187" spans="1:8" x14ac:dyDescent="0.2">
      <c r="A187" s="14" t="str">
        <f>IF(AND(Sufficient_data="Yes",Include_study="Yes"),COUNT(A$2:A186)+1,"")</f>
        <v/>
      </c>
      <c r="B187" s="20"/>
      <c r="C187" s="20" t="s">
        <v>1</v>
      </c>
      <c r="D187" s="20"/>
      <c r="E187" s="30"/>
      <c r="F187" s="10" t="str">
        <f>IF(AND(Correlation&lt;&gt;"",Input!Number_of_subjects&lt;&gt;""),"Yes","No")</f>
        <v>No</v>
      </c>
      <c r="G187" s="20"/>
      <c r="H187" s="43"/>
    </row>
    <row r="188" spans="1:8" x14ac:dyDescent="0.2">
      <c r="A188" s="14" t="str">
        <f>IF(AND(Sufficient_data="Yes",Include_study="Yes"),COUNT(A$2:A187)+1,"")</f>
        <v/>
      </c>
      <c r="B188" s="20"/>
      <c r="C188" s="20" t="s">
        <v>1</v>
      </c>
      <c r="D188" s="20"/>
      <c r="E188" s="30"/>
      <c r="F188" s="10" t="str">
        <f>IF(AND(Correlation&lt;&gt;"",Input!Number_of_subjects&lt;&gt;""),"Yes","No")</f>
        <v>No</v>
      </c>
      <c r="G188" s="20"/>
      <c r="H188" s="43"/>
    </row>
    <row r="189" spans="1:8" x14ac:dyDescent="0.2">
      <c r="A189" s="14" t="str">
        <f>IF(AND(Sufficient_data="Yes",Include_study="Yes"),COUNT(A$2:A188)+1,"")</f>
        <v/>
      </c>
      <c r="B189" s="20"/>
      <c r="C189" s="20" t="s">
        <v>1</v>
      </c>
      <c r="D189" s="20"/>
      <c r="E189" s="30"/>
      <c r="F189" s="10" t="str">
        <f>IF(AND(Correlation&lt;&gt;"",Input!Number_of_subjects&lt;&gt;""),"Yes","No")</f>
        <v>No</v>
      </c>
      <c r="G189" s="20"/>
      <c r="H189" s="43"/>
    </row>
    <row r="190" spans="1:8" x14ac:dyDescent="0.2">
      <c r="A190" s="14" t="str">
        <f>IF(AND(Sufficient_data="Yes",Include_study="Yes"),COUNT(A$2:A189)+1,"")</f>
        <v/>
      </c>
      <c r="B190" s="20"/>
      <c r="C190" s="20" t="s">
        <v>1</v>
      </c>
      <c r="D190" s="20"/>
      <c r="E190" s="30"/>
      <c r="F190" s="10" t="str">
        <f>IF(AND(Correlation&lt;&gt;"",Input!Number_of_subjects&lt;&gt;""),"Yes","No")</f>
        <v>No</v>
      </c>
      <c r="G190" s="20"/>
      <c r="H190" s="43"/>
    </row>
    <row r="191" spans="1:8" x14ac:dyDescent="0.2">
      <c r="A191" s="14" t="str">
        <f>IF(AND(Sufficient_data="Yes",Include_study="Yes"),COUNT(A$2:A190)+1,"")</f>
        <v/>
      </c>
      <c r="B191" s="20"/>
      <c r="C191" s="20" t="s">
        <v>1</v>
      </c>
      <c r="D191" s="20"/>
      <c r="E191" s="30"/>
      <c r="F191" s="10" t="str">
        <f>IF(AND(Correlation&lt;&gt;"",Input!Number_of_subjects&lt;&gt;""),"Yes","No")</f>
        <v>No</v>
      </c>
      <c r="G191" s="20"/>
      <c r="H191" s="43"/>
    </row>
    <row r="192" spans="1:8" x14ac:dyDescent="0.2">
      <c r="A192" s="14" t="str">
        <f>IF(AND(Sufficient_data="Yes",Include_study="Yes"),COUNT(A$2:A191)+1,"")</f>
        <v/>
      </c>
      <c r="B192" s="20"/>
      <c r="C192" s="20" t="s">
        <v>1</v>
      </c>
      <c r="D192" s="20"/>
      <c r="E192" s="30"/>
      <c r="F192" s="10" t="str">
        <f>IF(AND(Correlation&lt;&gt;"",Input!Number_of_subjects&lt;&gt;""),"Yes","No")</f>
        <v>No</v>
      </c>
      <c r="G192" s="20"/>
      <c r="H192" s="43"/>
    </row>
    <row r="193" spans="1:8" x14ac:dyDescent="0.2">
      <c r="A193" s="14" t="str">
        <f>IF(AND(Sufficient_data="Yes",Include_study="Yes"),COUNT(A$2:A192)+1,"")</f>
        <v/>
      </c>
      <c r="B193" s="20"/>
      <c r="C193" s="20" t="s">
        <v>1</v>
      </c>
      <c r="D193" s="20"/>
      <c r="E193" s="30"/>
      <c r="F193" s="10" t="str">
        <f>IF(AND(Correlation&lt;&gt;"",Input!Number_of_subjects&lt;&gt;""),"Yes","No")</f>
        <v>No</v>
      </c>
      <c r="G193" s="20"/>
      <c r="H193" s="43"/>
    </row>
    <row r="194" spans="1:8" x14ac:dyDescent="0.2">
      <c r="A194" s="14" t="str">
        <f>IF(AND(Sufficient_data="Yes",Include_study="Yes"),COUNT(A$2:A193)+1,"")</f>
        <v/>
      </c>
      <c r="B194" s="20"/>
      <c r="C194" s="20" t="s">
        <v>1</v>
      </c>
      <c r="D194" s="20"/>
      <c r="E194" s="30"/>
      <c r="F194" s="10" t="str">
        <f>IF(AND(Correlation&lt;&gt;"",Input!Number_of_subjects&lt;&gt;""),"Yes","No")</f>
        <v>No</v>
      </c>
      <c r="G194" s="20"/>
      <c r="H194" s="43"/>
    </row>
    <row r="195" spans="1:8" x14ac:dyDescent="0.2">
      <c r="A195" s="14" t="str">
        <f>IF(AND(Sufficient_data="Yes",Include_study="Yes"),COUNT(A$2:A194)+1,"")</f>
        <v/>
      </c>
      <c r="B195" s="20"/>
      <c r="C195" s="20" t="s">
        <v>1</v>
      </c>
      <c r="D195" s="20"/>
      <c r="E195" s="30"/>
      <c r="F195" s="10" t="str">
        <f>IF(AND(Correlation&lt;&gt;"",Input!Number_of_subjects&lt;&gt;""),"Yes","No")</f>
        <v>No</v>
      </c>
      <c r="G195" s="20"/>
      <c r="H195" s="43"/>
    </row>
    <row r="196" spans="1:8" x14ac:dyDescent="0.2">
      <c r="A196" s="14" t="str">
        <f>IF(AND(Sufficient_data="Yes",Include_study="Yes"),COUNT(A$2:A195)+1,"")</f>
        <v/>
      </c>
      <c r="B196" s="20"/>
      <c r="C196" s="20" t="s">
        <v>1</v>
      </c>
      <c r="D196" s="20"/>
      <c r="E196" s="30"/>
      <c r="F196" s="10" t="str">
        <f>IF(AND(Correlation&lt;&gt;"",Input!Number_of_subjects&lt;&gt;""),"Yes","No")</f>
        <v>No</v>
      </c>
      <c r="G196" s="20"/>
      <c r="H196" s="43"/>
    </row>
    <row r="197" spans="1:8" x14ac:dyDescent="0.2">
      <c r="A197" s="14" t="str">
        <f>IF(AND(Sufficient_data="Yes",Include_study="Yes"),COUNT(A$2:A196)+1,"")</f>
        <v/>
      </c>
      <c r="B197" s="20"/>
      <c r="C197" s="20" t="s">
        <v>1</v>
      </c>
      <c r="D197" s="20"/>
      <c r="E197" s="30"/>
      <c r="F197" s="10" t="str">
        <f>IF(AND(Correlation&lt;&gt;"",Input!Number_of_subjects&lt;&gt;""),"Yes","No")</f>
        <v>No</v>
      </c>
      <c r="G197" s="20"/>
      <c r="H197" s="43"/>
    </row>
    <row r="198" spans="1:8" x14ac:dyDescent="0.2">
      <c r="A198" s="14" t="str">
        <f>IF(AND(Sufficient_data="Yes",Include_study="Yes"),COUNT(A$2:A197)+1,"")</f>
        <v/>
      </c>
      <c r="B198" s="20"/>
      <c r="C198" s="20" t="s">
        <v>1</v>
      </c>
      <c r="D198" s="20"/>
      <c r="E198" s="30"/>
      <c r="F198" s="10" t="str">
        <f>IF(AND(Correlation&lt;&gt;"",Input!Number_of_subjects&lt;&gt;""),"Yes","No")</f>
        <v>No</v>
      </c>
      <c r="G198" s="20"/>
      <c r="H198" s="43"/>
    </row>
    <row r="199" spans="1:8" x14ac:dyDescent="0.2">
      <c r="A199" s="14" t="str">
        <f>IF(AND(Sufficient_data="Yes",Include_study="Yes"),COUNT(A$2:A198)+1,"")</f>
        <v/>
      </c>
      <c r="B199" s="20"/>
      <c r="C199" s="20" t="s">
        <v>1</v>
      </c>
      <c r="D199" s="20"/>
      <c r="E199" s="30"/>
      <c r="F199" s="10" t="str">
        <f>IF(AND(Correlation&lt;&gt;"",Input!Number_of_subjects&lt;&gt;""),"Yes","No")</f>
        <v>No</v>
      </c>
      <c r="G199" s="20"/>
      <c r="H199" s="43"/>
    </row>
    <row r="200" spans="1:8" x14ac:dyDescent="0.2">
      <c r="A200" s="14" t="str">
        <f>IF(AND(Sufficient_data="Yes",Include_study="Yes"),COUNT(A$2:A199)+1,"")</f>
        <v/>
      </c>
      <c r="B200" s="20"/>
      <c r="C200" s="20" t="s">
        <v>1</v>
      </c>
      <c r="D200" s="20"/>
      <c r="E200" s="30"/>
      <c r="F200" s="10" t="str">
        <f>IF(AND(Correlation&lt;&gt;"",Input!Number_of_subjects&lt;&gt;""),"Yes","No")</f>
        <v>No</v>
      </c>
      <c r="G200" s="20"/>
      <c r="H200" s="43"/>
    </row>
    <row r="201" spans="1:8" x14ac:dyDescent="0.2">
      <c r="A201" s="14" t="str">
        <f>IF(AND(Sufficient_data="Yes",Include_study="Yes"),COUNT(A$2:A200)+1,"")</f>
        <v/>
      </c>
      <c r="B201" s="44"/>
      <c r="C201" s="20" t="s">
        <v>1</v>
      </c>
      <c r="D201" s="44"/>
      <c r="E201" s="45"/>
      <c r="F201" s="38" t="str">
        <f>IF(AND(Correlation&lt;&gt;"",Input!Number_of_subjects&lt;&gt;""),"Yes","No")</f>
        <v>No</v>
      </c>
      <c r="G201" s="44"/>
      <c r="H201" s="46"/>
    </row>
  </sheetData>
  <sortState ref="A2:E8">
    <sortCondition ref="A2"/>
  </sortState>
  <dataValidations count="1">
    <dataValidation type="list" allowBlank="1" showInputMessage="1" showErrorMessage="1" sqref="C2:C201" xr:uid="{00000000-0002-0000-0000-000000000000}">
      <formula1>"Yes,No"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1"/>
  <sheetViews>
    <sheetView showGridLines="0" zoomScaleNormal="100" workbookViewId="0">
      <pane ySplit="1" topLeftCell="A2" activePane="bottomLeft" state="frozen"/>
      <selection pane="bottomLeft" activeCell="B2" sqref="B2"/>
    </sheetView>
  </sheetViews>
  <sheetFormatPr defaultColWidth="9.33203125" defaultRowHeight="12" x14ac:dyDescent="0.2"/>
  <cols>
    <col min="1" max="1" width="23.5" style="1" bestFit="1" customWidth="1"/>
    <col min="2" max="2" width="22.1640625" style="1" bestFit="1" customWidth="1"/>
    <col min="3" max="3" width="3" style="1" customWidth="1"/>
    <col min="4" max="4" width="4.1640625" style="1" bestFit="1" customWidth="1"/>
    <col min="5" max="5" width="29.5" style="1" bestFit="1" customWidth="1"/>
    <col min="6" max="6" width="10.1640625" style="1" bestFit="1" customWidth="1"/>
    <col min="7" max="8" width="12.5" style="1" bestFit="1" customWidth="1"/>
    <col min="9" max="9" width="13.33203125" style="1" bestFit="1" customWidth="1"/>
    <col min="10" max="10" width="13" style="1" customWidth="1"/>
    <col min="11" max="11" width="37.33203125" style="1" customWidth="1"/>
    <col min="12" max="12" width="104" style="1" customWidth="1"/>
    <col min="13" max="13" width="137.5" style="1" customWidth="1"/>
    <col min="14" max="16384" width="9.33203125" style="1"/>
  </cols>
  <sheetData>
    <row r="1" spans="1:11" ht="36" customHeight="1" x14ac:dyDescent="0.2">
      <c r="A1" s="2" t="s">
        <v>160</v>
      </c>
      <c r="B1" s="2"/>
      <c r="D1" s="2" t="s">
        <v>0</v>
      </c>
      <c r="E1" s="2" t="s">
        <v>18</v>
      </c>
      <c r="F1" s="2" t="s">
        <v>9</v>
      </c>
      <c r="G1" s="2" t="s">
        <v>11</v>
      </c>
      <c r="H1" s="2" t="s">
        <v>12</v>
      </c>
      <c r="I1" s="2" t="s">
        <v>8</v>
      </c>
      <c r="J1" s="2" t="str">
        <f>IF(OR(Sort_By=K5,Sort_By=K6,Sort_By=K7,Sort_By=K8,AND(Sort_By=K9,Meta_analysis_model="Random effects model"),AND(Sort_By=K10,Meta_analysis_model="Fixed effect model")),Sort_By,"")</f>
        <v/>
      </c>
    </row>
    <row r="2" spans="1:11" x14ac:dyDescent="0.2">
      <c r="A2" s="10" t="s">
        <v>143</v>
      </c>
      <c r="B2" s="34" t="s">
        <v>250</v>
      </c>
      <c r="D2" s="47">
        <v>1</v>
      </c>
      <c r="E2" s="15" t="str">
        <f>IF(Number&lt;=COUNT(Weightf),INDEX(Lookup_Table,MATCH(Number,Calculations!C:C,0),3),"")</f>
        <v>aaaa</v>
      </c>
      <c r="F2" s="15">
        <f>IF(Number&lt;=COUNT(Weightf),INDEX(Lookup_Table,MATCH(Number,Calculations!C:C,0),4),"")</f>
        <v>0.97574313003145152</v>
      </c>
      <c r="G2" s="15">
        <f>IF(Number&lt;=COUNT(Weightf),INDEX(Lookup_Table,MATCH(Number,Calculations!C:C,0),11),"")</f>
        <v>0.9639238093463538</v>
      </c>
      <c r="H2" s="15">
        <f>IF(Number&lt;=COUNT(Weightf),INDEX(Lookup_Table,MATCH(Number,Calculations!C:C,0),12),"")</f>
        <v>0.9837222867476717</v>
      </c>
      <c r="I2" s="23">
        <f>IF(Number&lt;=COUNT(Weightf),INDEX(Lookup_Table,MATCH(Number,Calculations!C:C,0),13),"")</f>
        <v>8.3266993001670703E-2</v>
      </c>
      <c r="J2" s="49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  <c r="K2" s="10" t="s">
        <v>31</v>
      </c>
    </row>
    <row r="3" spans="1:11" x14ac:dyDescent="0.2">
      <c r="A3" s="10" t="s">
        <v>19</v>
      </c>
      <c r="B3" s="5">
        <v>0.95</v>
      </c>
      <c r="D3" s="48">
        <v>2</v>
      </c>
      <c r="E3" s="15" t="str">
        <f>IF(Number&lt;=COUNT(Weightf),INDEX(Lookup_Table,MATCH(Number,Calculations!C:C,0),3),"")</f>
        <v>bbbb</v>
      </c>
      <c r="F3" s="15">
        <f>IF(Number&lt;=COUNT(Weightf),INDEX(Lookup_Table,MATCH(Number,Calculations!C:C,0),4),"")</f>
        <v>0.94680601284626831</v>
      </c>
      <c r="G3" s="15">
        <f>IF(Number&lt;=COUNT(Weightf),INDEX(Lookup_Table,MATCH(Number,Calculations!C:C,0),11),"")</f>
        <v>0.92526487815419622</v>
      </c>
      <c r="H3" s="15">
        <f>IF(Number&lt;=COUNT(Weightf),INDEX(Lookup_Table,MATCH(Number,Calculations!C:C,0),12),"")</f>
        <v>0.96225998919033107</v>
      </c>
      <c r="I3" s="23">
        <f>IF(Number&lt;=COUNT(Weightf),INDEX(Lookup_Table,MATCH(Number,Calculations!C:C,0),13),"")</f>
        <v>8.3436244612178648E-2</v>
      </c>
      <c r="J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  <c r="K3" s="10" t="s">
        <v>18</v>
      </c>
    </row>
    <row r="4" spans="1:11" x14ac:dyDescent="0.2">
      <c r="D4" s="48">
        <v>3</v>
      </c>
      <c r="E4" s="15" t="str">
        <f>IF(Number&lt;=COUNT(Weightf),INDEX(Lookup_Table,MATCH(Number,Calculations!C:C,0),3),"")</f>
        <v>cccc</v>
      </c>
      <c r="F4" s="15">
        <f>IF(Number&lt;=COUNT(Weightf),INDEX(Lookup_Table,MATCH(Number,Calculations!C:C,0),4),"")</f>
        <v>0.95623745812773908</v>
      </c>
      <c r="G4" s="15">
        <f>IF(Number&lt;=COUNT(Weightf),INDEX(Lookup_Table,MATCH(Number,Calculations!C:C,0),11),"")</f>
        <v>0.93196918452011424</v>
      </c>
      <c r="H4" s="15">
        <f>IF(Number&lt;=COUNT(Weightf),INDEX(Lookup_Table,MATCH(Number,Calculations!C:C,0),12),"")</f>
        <v>0.97197422125876198</v>
      </c>
      <c r="I4" s="23">
        <f>IF(Number&lt;=COUNT(Weightf),INDEX(Lookup_Table,MATCH(Number,Calculations!C:C,0),13),"")</f>
        <v>8.3081680350369003E-2</v>
      </c>
      <c r="J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  <c r="K4" s="10" t="s">
        <v>9</v>
      </c>
    </row>
    <row r="5" spans="1:11" x14ac:dyDescent="0.2">
      <c r="A5" s="115" t="s">
        <v>164</v>
      </c>
      <c r="B5" s="115"/>
      <c r="D5" s="48">
        <v>4</v>
      </c>
      <c r="E5" s="15" t="str">
        <f>IF(Number&lt;=COUNT(Weightf),INDEX(Lookup_Table,MATCH(Number,Calculations!C:C,0),3),"")</f>
        <v>dddd</v>
      </c>
      <c r="F5" s="15">
        <f>IF(Number&lt;=COUNT(Weightf),INDEX(Lookup_Table,MATCH(Number,Calculations!C:C,0),4),"")</f>
        <v>0.96739500125711808</v>
      </c>
      <c r="G5" s="15">
        <f>IF(Number&lt;=COUNT(Weightf),INDEX(Lookup_Table,MATCH(Number,Calculations!C:C,0),11),"")</f>
        <v>0.95920035383987223</v>
      </c>
      <c r="H5" s="15">
        <f>IF(Number&lt;=COUNT(Weightf),INDEX(Lookup_Table,MATCH(Number,Calculations!C:C,0),12),"")</f>
        <v>0.97396561720923691</v>
      </c>
      <c r="I5" s="23">
        <f>IF(Number&lt;=COUNT(Weightf),INDEX(Lookup_Table,MATCH(Number,Calculations!C:C,0),13),"")</f>
        <v>8.3751305480407406E-2</v>
      </c>
      <c r="J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  <c r="K5" s="10" t="s">
        <v>33</v>
      </c>
    </row>
    <row r="6" spans="1:11" x14ac:dyDescent="0.2">
      <c r="A6" s="10" t="s">
        <v>25</v>
      </c>
      <c r="B6" s="20" t="s">
        <v>31</v>
      </c>
      <c r="D6" s="48">
        <v>5</v>
      </c>
      <c r="E6" s="15" t="str">
        <f>IF(Number&lt;=COUNT(Weightf),INDEX(Lookup_Table,MATCH(Number,Calculations!C:C,0),3),"")</f>
        <v>eeee</v>
      </c>
      <c r="F6" s="15">
        <f>IF(Number&lt;=COUNT(Weightf),INDEX(Lookup_Table,MATCH(Number,Calculations!C:C,0),4),"")</f>
        <v>4.9958374957880011E-2</v>
      </c>
      <c r="G6" s="15">
        <f>IF(Number&lt;=COUNT(Weightf),INDEX(Lookup_Table,MATCH(Number,Calculations!C:C,0),11),"")</f>
        <v>-0.15572763273145557</v>
      </c>
      <c r="H6" s="15">
        <f>IF(Number&lt;=COUNT(Weightf),INDEX(Lookup_Table,MATCH(Number,Calculations!C:C,0),12),"")</f>
        <v>0.25149220158921781</v>
      </c>
      <c r="I6" s="23">
        <f>IF(Number&lt;=COUNT(Weightf),INDEX(Lookup_Table,MATCH(Number,Calculations!C:C,0),13),"")</f>
        <v>8.3228149985503222E-2</v>
      </c>
      <c r="J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  <c r="K6" s="10" t="s">
        <v>10</v>
      </c>
    </row>
    <row r="7" spans="1:11" x14ac:dyDescent="0.2">
      <c r="A7" s="10" t="s">
        <v>26</v>
      </c>
      <c r="B7" s="20" t="s">
        <v>28</v>
      </c>
      <c r="D7" s="48">
        <v>6</v>
      </c>
      <c r="E7" s="15" t="str">
        <f>IF(Number&lt;=COUNT(Weightf),INDEX(Lookup_Table,MATCH(Number,Calculations!C:C,0),3),"")</f>
        <v>ffff</v>
      </c>
      <c r="F7" s="15">
        <f>IF(Number&lt;=COUNT(Weightf),INDEX(Lookup_Table,MATCH(Number,Calculations!C:C,0),4),"")</f>
        <v>-0.53704956699803519</v>
      </c>
      <c r="G7" s="15">
        <f>IF(Number&lt;=COUNT(Weightf),INDEX(Lookup_Table,MATCH(Number,Calculations!C:C,0),11),"")</f>
        <v>-0.67125643070771857</v>
      </c>
      <c r="H7" s="15">
        <f>IF(Number&lt;=COUNT(Weightf),INDEX(Lookup_Table,MATCH(Number,Calculations!C:C,0),12),"")</f>
        <v>-0.36874819979951301</v>
      </c>
      <c r="I7" s="23">
        <f>IF(Number&lt;=COUNT(Weightf),INDEX(Lookup_Table,MATCH(Number,Calculations!C:C,0),13),"")</f>
        <v>8.3184884959786043E-2</v>
      </c>
      <c r="J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  <c r="K7" s="10" t="s">
        <v>32</v>
      </c>
    </row>
    <row r="8" spans="1:11" x14ac:dyDescent="0.2">
      <c r="D8" s="48">
        <v>7</v>
      </c>
      <c r="E8" s="15" t="str">
        <f>IF(Number&lt;=COUNT(Weightf),INDEX(Lookup_Table,MATCH(Number,Calculations!C:C,0),3),"")</f>
        <v>gggg</v>
      </c>
      <c r="F8" s="15">
        <f>IF(Number&lt;=COUNT(Weightf),INDEX(Lookup_Table,MATCH(Number,Calculations!C:C,0),4),"")</f>
        <v>0.9640275800758169</v>
      </c>
      <c r="G8" s="15">
        <f>IF(Number&lt;=COUNT(Weightf),INDEX(Lookup_Table,MATCH(Number,Calculations!C:C,0),11),"")</f>
        <v>0.9485324067184312</v>
      </c>
      <c r="H8" s="15">
        <f>IF(Number&lt;=COUNT(Weightf),INDEX(Lookup_Table,MATCH(Number,Calculations!C:C,0),12),"")</f>
        <v>0.97491772499534701</v>
      </c>
      <c r="I8" s="23">
        <f>IF(Number&lt;=COUNT(Weightf),INDEX(Lookup_Table,MATCH(Number,Calculations!C:C,0),13),"")</f>
        <v>8.3389402614421376E-2</v>
      </c>
      <c r="J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  <c r="K8" s="10" t="s">
        <v>27</v>
      </c>
    </row>
    <row r="9" spans="1:11" x14ac:dyDescent="0.2">
      <c r="A9" s="115" t="s">
        <v>7</v>
      </c>
      <c r="B9" s="115"/>
      <c r="D9" s="48">
        <v>8</v>
      </c>
      <c r="E9" s="15" t="str">
        <f>IF(Number&lt;=COUNT(Weightf),INDEX(Lookup_Table,MATCH(Number,Calculations!C:C,0),3),"")</f>
        <v>hhhh</v>
      </c>
      <c r="F9" s="15">
        <f>IF(Number&lt;=COUNT(Weightf),INDEX(Lookup_Table,MATCH(Number,Calculations!C:C,0),4),"")</f>
        <v>0.94680601284626831</v>
      </c>
      <c r="G9" s="15">
        <f>IF(Number&lt;=COUNT(Weightf),INDEX(Lookup_Table,MATCH(Number,Calculations!C:C,0),11),"")</f>
        <v>0.92526487815419622</v>
      </c>
      <c r="H9" s="15">
        <f>IF(Number&lt;=COUNT(Weightf),INDEX(Lookup_Table,MATCH(Number,Calculations!C:C,0),12),"")</f>
        <v>0.96225998919033107</v>
      </c>
      <c r="I9" s="23">
        <f>IF(Number&lt;=COUNT(Weightf),INDEX(Lookup_Table,MATCH(Number,Calculations!C:C,0),13),"")</f>
        <v>8.3436244612178648E-2</v>
      </c>
      <c r="J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  <c r="K9" s="10" t="s">
        <v>152</v>
      </c>
    </row>
    <row r="10" spans="1:11" x14ac:dyDescent="0.2">
      <c r="A10" s="10" t="s">
        <v>9</v>
      </c>
      <c r="B10" s="15">
        <f>FISHERINV(Combined_Effect_Sizez)</f>
        <v>0.7887858691983326</v>
      </c>
      <c r="D10" s="48">
        <v>9</v>
      </c>
      <c r="E10" s="15" t="str">
        <f>IF(Number&lt;=COUNT(Weightf),INDEX(Lookup_Table,MATCH(Number,Calculations!C:C,0),3),"")</f>
        <v>iiii</v>
      </c>
      <c r="F10" s="15">
        <f>IF(Number&lt;=COUNT(Weightf),INDEX(Lookup_Table,MATCH(Number,Calculations!C:C,0),4),"")</f>
        <v>0.37994896225522495</v>
      </c>
      <c r="G10" s="15">
        <f>IF(Number&lt;=COUNT(Weightf),INDEX(Lookup_Table,MATCH(Number,Calculations!C:C,0),11),"")</f>
        <v>0.17145674648174508</v>
      </c>
      <c r="H10" s="15">
        <f>IF(Number&lt;=COUNT(Weightf),INDEX(Lookup_Table,MATCH(Number,Calculations!C:C,0),12),"")</f>
        <v>0.55586753496843289</v>
      </c>
      <c r="I10" s="23">
        <f>IF(Number&lt;=COUNT(Weightf),INDEX(Lookup_Table,MATCH(Number,Calculations!C:C,0),13),"")</f>
        <v>8.3081680350369003E-2</v>
      </c>
      <c r="J1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  <c r="K10" s="10" t="s">
        <v>161</v>
      </c>
    </row>
    <row r="11" spans="1:11" x14ac:dyDescent="0.2">
      <c r="A11" s="10" t="s">
        <v>158</v>
      </c>
      <c r="B11" s="15">
        <f>FISHERINV(Combined_Effect_Sizez-ABS(TINV((1-Confidence_level),k_-1))*SECES_z)</f>
        <v>0.31924882900095047</v>
      </c>
      <c r="D11" s="48">
        <v>10</v>
      </c>
      <c r="E11" s="15" t="str">
        <f>IF(Number&lt;=COUNT(Weightf),INDEX(Lookup_Table,MATCH(Number,Calculations!C:C,0),3),"")</f>
        <v>jjjj</v>
      </c>
      <c r="F11" s="15">
        <f>IF(Number&lt;=COUNT(Weightf),INDEX(Lookup_Table,MATCH(Number,Calculations!C:C,0),4),"")</f>
        <v>0.97045193661345386</v>
      </c>
      <c r="G11" s="15">
        <f>IF(Number&lt;=COUNT(Weightf),INDEX(Lookup_Table,MATCH(Number,Calculations!C:C,0),11),"")</f>
        <v>0.96199790825440745</v>
      </c>
      <c r="H11" s="15">
        <f>IF(Number&lt;=COUNT(Weightf),INDEX(Lookup_Table,MATCH(Number,Calculations!C:C,0),12),"")</f>
        <v>0.97704726503066774</v>
      </c>
      <c r="I11" s="23">
        <f>IF(Number&lt;=COUNT(Weightf),INDEX(Lookup_Table,MATCH(Number,Calculations!C:C,0),13),"")</f>
        <v>8.3691536071659203E-2</v>
      </c>
      <c r="J1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" spans="1:11" x14ac:dyDescent="0.2">
      <c r="A12" s="10" t="s">
        <v>156</v>
      </c>
      <c r="B12" s="15">
        <f>FISHERINV(Combined_Effect_Sizez+ABS(TINV((1-Confidence_level),k_-1))*SECES_z)</f>
        <v>0.94738384444410717</v>
      </c>
      <c r="D12" s="48">
        <v>11</v>
      </c>
      <c r="E12" s="15" t="str">
        <f>IF(Number&lt;=COUNT(Weightf),INDEX(Lookup_Table,MATCH(Number,Calculations!C:C,0),3),"")</f>
        <v>kkkk</v>
      </c>
      <c r="F12" s="15">
        <f>IF(Number&lt;=COUNT(Weightf),INDEX(Lookup_Table,MATCH(Number,Calculations!C:C,0),4),"")</f>
        <v>-0.3799489622552249</v>
      </c>
      <c r="G12" s="15">
        <f>IF(Number&lt;=COUNT(Weightf),INDEX(Lookup_Table,MATCH(Number,Calculations!C:C,0),11),"")</f>
        <v>-0.54625400475174712</v>
      </c>
      <c r="H12" s="15">
        <f>IF(Number&lt;=COUNT(Weightf),INDEX(Lookup_Table,MATCH(Number,Calculations!C:C,0),12),"")</f>
        <v>-0.18482475696545611</v>
      </c>
      <c r="I12" s="23">
        <f>IF(Number&lt;=COUNT(Weightf),INDEX(Lookup_Table,MATCH(Number,Calculations!C:C,0),13),"")</f>
        <v>8.3184884959786043E-2</v>
      </c>
      <c r="J1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" spans="1:11" x14ac:dyDescent="0.2">
      <c r="A13" s="10" t="s">
        <v>159</v>
      </c>
      <c r="B13" s="17">
        <f>FISHERINV(Combined_Effect_Sizez-ABS(TINV((1-Confidence_level),k_-1))*SQRT(T2_+SECES_z^2))</f>
        <v>-0.8944331037625376</v>
      </c>
      <c r="D13" s="48">
        <v>12</v>
      </c>
      <c r="E13" s="15" t="str">
        <f>IF(Number&lt;=COUNT(Weightf),INDEX(Lookup_Table,MATCH(Number,Calculations!C:C,0),3),"")</f>
        <v>llll</v>
      </c>
      <c r="F13" s="15">
        <f>IF(Number&lt;=COUNT(Weightf),INDEX(Lookup_Table,MATCH(Number,Calculations!C:C,0),4),"")</f>
        <v>-0.46211715726000974</v>
      </c>
      <c r="G13" s="15">
        <f>IF(Number&lt;=COUNT(Weightf),INDEX(Lookup_Table,MATCH(Number,Calculations!C:C,0),11),"")</f>
        <v>-0.60529792909896141</v>
      </c>
      <c r="H13" s="15">
        <f>IF(Number&lt;=COUNT(Weightf),INDEX(Lookup_Table,MATCH(Number,Calculations!C:C,0),12),"")</f>
        <v>-0.28996980164672292</v>
      </c>
      <c r="I13" s="23">
        <f>IF(Number&lt;=COUNT(Weightf),INDEX(Lookup_Table,MATCH(Number,Calculations!C:C,0),13),"")</f>
        <v>8.3266993001670703E-2</v>
      </c>
      <c r="J1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" spans="1:11" x14ac:dyDescent="0.2">
      <c r="A14" s="10" t="s">
        <v>157</v>
      </c>
      <c r="B14" s="17">
        <f>FISHERINV(Combined_Effect_Sizez+ABS(TINV((1-Confidence_level),k_-1))*SQRT(T2_+SECES_z^2))</f>
        <v>0.99844736124495737</v>
      </c>
      <c r="D14" s="48">
        <v>13</v>
      </c>
      <c r="E14" s="15" t="str">
        <f>IF(Number&lt;=COUNT(Weightf),INDEX(Lookup_Table,MATCH(Number,Calculations!C:C,0),3),"")</f>
        <v/>
      </c>
      <c r="F14" s="15" t="str">
        <f>IF(Number&lt;=COUNT(Weightf),INDEX(Lookup_Table,MATCH(Number,Calculations!C:C,0),4),"")</f>
        <v/>
      </c>
      <c r="G14" s="15" t="str">
        <f>IF(Number&lt;=COUNT(Weightf),INDEX(Lookup_Table,MATCH(Number,Calculations!C:C,0),11),"")</f>
        <v/>
      </c>
      <c r="H14" s="15" t="str">
        <f>IF(Number&lt;=COUNT(Weightf),INDEX(Lookup_Table,MATCH(Number,Calculations!C:C,0),12),"")</f>
        <v/>
      </c>
      <c r="I14" s="23" t="str">
        <f>IF(Number&lt;=COUNT(Weightf),INDEX(Lookup_Table,MATCH(Number,Calculations!C:C,0),13),"")</f>
        <v/>
      </c>
      <c r="J1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" spans="1:11" x14ac:dyDescent="0.2">
      <c r="D15" s="48">
        <v>14</v>
      </c>
      <c r="E15" s="15" t="str">
        <f>IF(Number&lt;=COUNT(Weightf),INDEX(Lookup_Table,MATCH(Number,Calculations!C:C,0),3),"")</f>
        <v/>
      </c>
      <c r="F15" s="15" t="str">
        <f>IF(Number&lt;=COUNT(Weightf),INDEX(Lookup_Table,MATCH(Number,Calculations!C:C,0),4),"")</f>
        <v/>
      </c>
      <c r="G15" s="15" t="str">
        <f>IF(Number&lt;=COUNT(Weightf),INDEX(Lookup_Table,MATCH(Number,Calculations!C:C,0),11),"")</f>
        <v/>
      </c>
      <c r="H15" s="15" t="str">
        <f>IF(Number&lt;=COUNT(Weightf),INDEX(Lookup_Table,MATCH(Number,Calculations!C:C,0),12),"")</f>
        <v/>
      </c>
      <c r="I15" s="23" t="str">
        <f>IF(Number&lt;=COUNT(Weightf),INDEX(Lookup_Table,MATCH(Number,Calculations!C:C,0),13),"")</f>
        <v/>
      </c>
      <c r="J1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" spans="1:11" x14ac:dyDescent="0.2">
      <c r="A16" s="10" t="s">
        <v>17</v>
      </c>
      <c r="B16" s="17">
        <f>Combined_Effect_Sizez/SECES_z</f>
        <v>3.1883860610681567</v>
      </c>
      <c r="D16" s="48">
        <v>15</v>
      </c>
      <c r="E16" s="15" t="str">
        <f>IF(Number&lt;=COUNT(Weightf),INDEX(Lookup_Table,MATCH(Number,Calculations!C:C,0),3),"")</f>
        <v/>
      </c>
      <c r="F16" s="15" t="str">
        <f>IF(Number&lt;=COUNT(Weightf),INDEX(Lookup_Table,MATCH(Number,Calculations!C:C,0),4),"")</f>
        <v/>
      </c>
      <c r="G16" s="15" t="str">
        <f>IF(Number&lt;=COUNT(Weightf),INDEX(Lookup_Table,MATCH(Number,Calculations!C:C,0),11),"")</f>
        <v/>
      </c>
      <c r="H16" s="15" t="str">
        <f>IF(Number&lt;=COUNT(Weightf),INDEX(Lookup_Table,MATCH(Number,Calculations!C:C,0),12),"")</f>
        <v/>
      </c>
      <c r="I16" s="23" t="str">
        <f>IF(Number&lt;=COUNT(Weightf),INDEX(Lookup_Table,MATCH(Number,Calculations!C:C,0),13),"")</f>
        <v/>
      </c>
      <c r="J1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" spans="1:10" x14ac:dyDescent="0.2">
      <c r="A17" s="10" t="s">
        <v>15</v>
      </c>
      <c r="B17" s="24">
        <f>1-NORMSDIST(ABS(Z_value))</f>
        <v>7.1534690522268018E-4</v>
      </c>
      <c r="D17" s="48">
        <v>16</v>
      </c>
      <c r="E17" s="15" t="str">
        <f>IF(Number&lt;=COUNT(Weightf),INDEX(Lookup_Table,MATCH(Number,Calculations!C:C,0),3),"")</f>
        <v/>
      </c>
      <c r="F17" s="15" t="str">
        <f>IF(Number&lt;=COUNT(Weightf),INDEX(Lookup_Table,MATCH(Number,Calculations!C:C,0),4),"")</f>
        <v/>
      </c>
      <c r="G17" s="15" t="str">
        <f>IF(Number&lt;=COUNT(Weightf),INDEX(Lookup_Table,MATCH(Number,Calculations!C:C,0),11),"")</f>
        <v/>
      </c>
      <c r="H17" s="15" t="str">
        <f>IF(Number&lt;=COUNT(Weightf),INDEX(Lookup_Table,MATCH(Number,Calculations!C:C,0),12),"")</f>
        <v/>
      </c>
      <c r="I17" s="23" t="str">
        <f>IF(Number&lt;=COUNT(Weightf),INDEX(Lookup_Table,MATCH(Number,Calculations!C:C,0),13),"")</f>
        <v/>
      </c>
      <c r="J1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" spans="1:10" x14ac:dyDescent="0.2">
      <c r="A18" s="10" t="s">
        <v>16</v>
      </c>
      <c r="B18" s="24">
        <f>2*(1-NORMSDIST(ABS(Z_value)))</f>
        <v>1.4306938104453604E-3</v>
      </c>
      <c r="D18" s="48">
        <v>17</v>
      </c>
      <c r="E18" s="15" t="str">
        <f>IF(Number&lt;=COUNT(Weightf),INDEX(Lookup_Table,MATCH(Number,Calculations!C:C,0),3),"")</f>
        <v/>
      </c>
      <c r="F18" s="15" t="str">
        <f>IF(Number&lt;=COUNT(Weightf),INDEX(Lookup_Table,MATCH(Number,Calculations!C:C,0),4),"")</f>
        <v/>
      </c>
      <c r="G18" s="15" t="str">
        <f>IF(Number&lt;=COUNT(Weightf),INDEX(Lookup_Table,MATCH(Number,Calculations!C:C,0),11),"")</f>
        <v/>
      </c>
      <c r="H18" s="15" t="str">
        <f>IF(Number&lt;=COUNT(Weightf),INDEX(Lookup_Table,MATCH(Number,Calculations!C:C,0),12),"")</f>
        <v/>
      </c>
      <c r="I18" s="23" t="str">
        <f>IF(Number&lt;=COUNT(Weightf),INDEX(Lookup_Table,MATCH(Number,Calculations!C:C,0),13),"")</f>
        <v/>
      </c>
      <c r="J1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" spans="1:10" x14ac:dyDescent="0.2">
      <c r="D19" s="48">
        <v>18</v>
      </c>
      <c r="E19" s="15" t="str">
        <f>IF(Number&lt;=COUNT(Weightf),INDEX(Lookup_Table,MATCH(Number,Calculations!C:C,0),3),"")</f>
        <v/>
      </c>
      <c r="F19" s="15" t="str">
        <f>IF(Number&lt;=COUNT(Weightf),INDEX(Lookup_Table,MATCH(Number,Calculations!C:C,0),4),"")</f>
        <v/>
      </c>
      <c r="G19" s="15" t="str">
        <f>IF(Number&lt;=COUNT(Weightf),INDEX(Lookup_Table,MATCH(Number,Calculations!C:C,0),11),"")</f>
        <v/>
      </c>
      <c r="H19" s="15" t="str">
        <f>IF(Number&lt;=COUNT(Weightf),INDEX(Lookup_Table,MATCH(Number,Calculations!C:C,0),12),"")</f>
        <v/>
      </c>
      <c r="I19" s="23" t="str">
        <f>IF(Number&lt;=COUNT(Weightf),INDEX(Lookup_Table,MATCH(Number,Calculations!C:C,0),13),"")</f>
        <v/>
      </c>
      <c r="J1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0" spans="1:10" x14ac:dyDescent="0.2">
      <c r="A20" s="10" t="s">
        <v>21</v>
      </c>
      <c r="B20" s="16">
        <f>SUMIFS(Number_of_subjects,Sufficient_data,"Yes",Include_study,"Yes")</f>
        <v>1555</v>
      </c>
      <c r="D20" s="48">
        <v>19</v>
      </c>
      <c r="E20" s="15" t="str">
        <f>IF(Number&lt;=COUNT(Weightf),INDEX(Lookup_Table,MATCH(Number,Calculations!C:C,0),3),"")</f>
        <v/>
      </c>
      <c r="F20" s="15" t="str">
        <f>IF(Number&lt;=COUNT(Weightf),INDEX(Lookup_Table,MATCH(Number,Calculations!C:C,0),4),"")</f>
        <v/>
      </c>
      <c r="G20" s="15" t="str">
        <f>IF(Number&lt;=COUNT(Weightf),INDEX(Lookup_Table,MATCH(Number,Calculations!C:C,0),11),"")</f>
        <v/>
      </c>
      <c r="H20" s="15" t="str">
        <f>IF(Number&lt;=COUNT(Weightf),INDEX(Lookup_Table,MATCH(Number,Calculations!C:C,0),12),"")</f>
        <v/>
      </c>
      <c r="I20" s="23" t="str">
        <f>IF(Number&lt;=COUNT(Weightf),INDEX(Lookup_Table,MATCH(Number,Calculations!C:C,0),13),"")</f>
        <v/>
      </c>
      <c r="J2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1" spans="1:10" x14ac:dyDescent="0.2">
      <c r="A21" s="10" t="s">
        <v>20</v>
      </c>
      <c r="B21" s="16">
        <f>COUNT(Weightf)</f>
        <v>12</v>
      </c>
      <c r="D21" s="48">
        <v>20</v>
      </c>
      <c r="E21" s="15" t="str">
        <f>IF(Number&lt;=COUNT(Weightf),INDEX(Lookup_Table,MATCH(Number,Calculations!C:C,0),3),"")</f>
        <v/>
      </c>
      <c r="F21" s="15" t="str">
        <f>IF(Number&lt;=COUNT(Weightf),INDEX(Lookup_Table,MATCH(Number,Calculations!C:C,0),4),"")</f>
        <v/>
      </c>
      <c r="G21" s="15" t="str">
        <f>IF(Number&lt;=COUNT(Weightf),INDEX(Lookup_Table,MATCH(Number,Calculations!C:C,0),11),"")</f>
        <v/>
      </c>
      <c r="H21" s="15" t="str">
        <f>IF(Number&lt;=COUNT(Weightf),INDEX(Lookup_Table,MATCH(Number,Calculations!C:C,0),12),"")</f>
        <v/>
      </c>
      <c r="I21" s="23" t="str">
        <f>IF(Number&lt;=COUNT(Weightf),INDEX(Lookup_Table,MATCH(Number,Calculations!C:C,0),13),"")</f>
        <v/>
      </c>
      <c r="J2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2" spans="1:10" x14ac:dyDescent="0.2">
      <c r="D22" s="48">
        <v>21</v>
      </c>
      <c r="E22" s="15" t="str">
        <f>IF(Number&lt;=COUNT(Weightf),INDEX(Lookup_Table,MATCH(Number,Calculations!C:C,0),3),"")</f>
        <v/>
      </c>
      <c r="F22" s="15" t="str">
        <f>IF(Number&lt;=COUNT(Weightf),INDEX(Lookup_Table,MATCH(Number,Calculations!C:C,0),4),"")</f>
        <v/>
      </c>
      <c r="G22" s="15" t="str">
        <f>IF(Number&lt;=COUNT(Weightf),INDEX(Lookup_Table,MATCH(Number,Calculations!C:C,0),11),"")</f>
        <v/>
      </c>
      <c r="H22" s="15" t="str">
        <f>IF(Number&lt;=COUNT(Weightf),INDEX(Lookup_Table,MATCH(Number,Calculations!C:C,0),12),"")</f>
        <v/>
      </c>
      <c r="I22" s="23" t="str">
        <f>IF(Number&lt;=COUNT(Weightf),INDEX(Lookup_Table,MATCH(Number,Calculations!C:C,0),13),"")</f>
        <v/>
      </c>
      <c r="J2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3" spans="1:10" x14ac:dyDescent="0.2">
      <c r="A23" s="2" t="s">
        <v>6</v>
      </c>
      <c r="B23" s="2"/>
      <c r="D23" s="48">
        <v>22</v>
      </c>
      <c r="E23" s="15" t="str">
        <f>IF(Number&lt;=COUNT(Weightf),INDEX(Lookup_Table,MATCH(Number,Calculations!C:C,0),3),"")</f>
        <v/>
      </c>
      <c r="F23" s="15" t="str">
        <f>IF(Number&lt;=COUNT(Weightf),INDEX(Lookup_Table,MATCH(Number,Calculations!C:C,0),4),"")</f>
        <v/>
      </c>
      <c r="G23" s="15" t="str">
        <f>IF(Number&lt;=COUNT(Weightf),INDEX(Lookup_Table,MATCH(Number,Calculations!C:C,0),11),"")</f>
        <v/>
      </c>
      <c r="H23" s="15" t="str">
        <f>IF(Number&lt;=COUNT(Weightf),INDEX(Lookup_Table,MATCH(Number,Calculations!C:C,0),12),"")</f>
        <v/>
      </c>
      <c r="I23" s="23" t="str">
        <f>IF(Number&lt;=COUNT(Weightf),INDEX(Lookup_Table,MATCH(Number,Calculations!C:C,0),13),"")</f>
        <v/>
      </c>
      <c r="J2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4" spans="1:10" x14ac:dyDescent="0.2">
      <c r="A24" s="10" t="s">
        <v>2</v>
      </c>
      <c r="B24" s="15">
        <f>SUMPRODUCT(Weightf,rz,rz)-SUMPRODUCT(Weightf,rz)^2/SUM(Weightf)</f>
        <v>1627.2654476629373</v>
      </c>
      <c r="D24" s="48">
        <v>23</v>
      </c>
      <c r="E24" s="15" t="str">
        <f>IF(Number&lt;=COUNT(Weightf),INDEX(Lookup_Table,MATCH(Number,Calculations!C:C,0),3),"")</f>
        <v/>
      </c>
      <c r="F24" s="15" t="str">
        <f>IF(Number&lt;=COUNT(Weightf),INDEX(Lookup_Table,MATCH(Number,Calculations!C:C,0),4),"")</f>
        <v/>
      </c>
      <c r="G24" s="15" t="str">
        <f>IF(Number&lt;=COUNT(Weightf),INDEX(Lookup_Table,MATCH(Number,Calculations!C:C,0),11),"")</f>
        <v/>
      </c>
      <c r="H24" s="15" t="str">
        <f>IF(Number&lt;=COUNT(Weightf),INDEX(Lookup_Table,MATCH(Number,Calculations!C:C,0),12),"")</f>
        <v/>
      </c>
      <c r="I24" s="23" t="str">
        <f>IF(Number&lt;=COUNT(Weightf),INDEX(Lookup_Table,MATCH(Number,Calculations!C:C,0),13),"")</f>
        <v/>
      </c>
      <c r="J2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5" spans="1:10" ht="13.5" x14ac:dyDescent="0.25">
      <c r="A25" s="10" t="s">
        <v>24</v>
      </c>
      <c r="B25" s="24">
        <f>CHIDIST(Q_,k_-1)</f>
        <v>0</v>
      </c>
      <c r="D25" s="48">
        <v>24</v>
      </c>
      <c r="E25" s="15" t="str">
        <f>IF(Number&lt;=COUNT(Weightf),INDEX(Lookup_Table,MATCH(Number,Calculations!C:C,0),3),"")</f>
        <v/>
      </c>
      <c r="F25" s="15" t="str">
        <f>IF(Number&lt;=COUNT(Weightf),INDEX(Lookup_Table,MATCH(Number,Calculations!C:C,0),4),"")</f>
        <v/>
      </c>
      <c r="G25" s="15" t="str">
        <f>IF(Number&lt;=COUNT(Weightf),INDEX(Lookup_Table,MATCH(Number,Calculations!C:C,0),11),"")</f>
        <v/>
      </c>
      <c r="H25" s="15" t="str">
        <f>IF(Number&lt;=COUNT(Weightf),INDEX(Lookup_Table,MATCH(Number,Calculations!C:C,0),12),"")</f>
        <v/>
      </c>
      <c r="I25" s="23" t="str">
        <f>IF(Number&lt;=COUNT(Weightf),INDEX(Lookup_Table,MATCH(Number,Calculations!C:C,0),13),"")</f>
        <v/>
      </c>
      <c r="J2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6" spans="1:10" ht="14.25" x14ac:dyDescent="0.2">
      <c r="A26" s="10" t="s">
        <v>22</v>
      </c>
      <c r="B26" s="91">
        <f>IF(Q_-(k_-1)&lt;=0,0,(Q_-(k_-1))/Q_)</f>
        <v>0.99324019322366974</v>
      </c>
      <c r="D26" s="48">
        <v>25</v>
      </c>
      <c r="E26" s="15" t="str">
        <f>IF(Number&lt;=COUNT(Weightf),INDEX(Lookup_Table,MATCH(Number,Calculations!C:C,0),3),"")</f>
        <v/>
      </c>
      <c r="F26" s="15" t="str">
        <f>IF(Number&lt;=COUNT(Weightf),INDEX(Lookup_Table,MATCH(Number,Calculations!C:C,0),4),"")</f>
        <v/>
      </c>
      <c r="G26" s="15" t="str">
        <f>IF(Number&lt;=COUNT(Weightf),INDEX(Lookup_Table,MATCH(Number,Calculations!C:C,0),11),"")</f>
        <v/>
      </c>
      <c r="H26" s="15" t="str">
        <f>IF(Number&lt;=COUNT(Weightf),INDEX(Lookup_Table,MATCH(Number,Calculations!C:C,0),12),"")</f>
        <v/>
      </c>
      <c r="I26" s="23" t="str">
        <f>IF(Number&lt;=COUNT(Weightf),INDEX(Lookup_Table,MATCH(Number,Calculations!C:C,0),13),"")</f>
        <v/>
      </c>
      <c r="J2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7" spans="1:10" ht="14.25" x14ac:dyDescent="0.2">
      <c r="A27" s="10" t="s">
        <v>194</v>
      </c>
      <c r="B27" s="15">
        <f>IF(Q_-(k_-1)&lt;=0,0,(Q_-(k_-1))/(SUM(Weightf)-(SUMPRODUCT(Weightf,Weightf)/SUM(Weightf))))</f>
        <v>1.1902061293666062</v>
      </c>
      <c r="D27" s="48">
        <v>26</v>
      </c>
      <c r="E27" s="15" t="str">
        <f>IF(Number&lt;=COUNT(Weightf),INDEX(Lookup_Table,MATCH(Number,Calculations!C:C,0),3),"")</f>
        <v/>
      </c>
      <c r="F27" s="15" t="str">
        <f>IF(Number&lt;=COUNT(Weightf),INDEX(Lookup_Table,MATCH(Number,Calculations!C:C,0),4),"")</f>
        <v/>
      </c>
      <c r="G27" s="15" t="str">
        <f>IF(Number&lt;=COUNT(Weightf),INDEX(Lookup_Table,MATCH(Number,Calculations!C:C,0),11),"")</f>
        <v/>
      </c>
      <c r="H27" s="15" t="str">
        <f>IF(Number&lt;=COUNT(Weightf),INDEX(Lookup_Table,MATCH(Number,Calculations!C:C,0),12),"")</f>
        <v/>
      </c>
      <c r="I27" s="23" t="str">
        <f>IF(Number&lt;=COUNT(Weightf),INDEX(Lookup_Table,MATCH(Number,Calculations!C:C,0),13),"")</f>
        <v/>
      </c>
      <c r="J2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8" spans="1:10" x14ac:dyDescent="0.2">
      <c r="A28" s="10" t="s">
        <v>195</v>
      </c>
      <c r="B28" s="15">
        <f>SQRT(T2_)</f>
        <v>1.0909656866128312</v>
      </c>
      <c r="D28" s="48">
        <v>27</v>
      </c>
      <c r="E28" s="15" t="str">
        <f>IF(Number&lt;=COUNT(Weightf),INDEX(Lookup_Table,MATCH(Number,Calculations!C:C,0),3),"")</f>
        <v/>
      </c>
      <c r="F28" s="15" t="str">
        <f>IF(Number&lt;=COUNT(Weightf),INDEX(Lookup_Table,MATCH(Number,Calculations!C:C,0),4),"")</f>
        <v/>
      </c>
      <c r="G28" s="15" t="str">
        <f>IF(Number&lt;=COUNT(Weightf),INDEX(Lookup_Table,MATCH(Number,Calculations!C:C,0),11),"")</f>
        <v/>
      </c>
      <c r="H28" s="15" t="str">
        <f>IF(Number&lt;=COUNT(Weightf),INDEX(Lookup_Table,MATCH(Number,Calculations!C:C,0),12),"")</f>
        <v/>
      </c>
      <c r="I28" s="23" t="str">
        <f>IF(Number&lt;=COUNT(Weightf),INDEX(Lookup_Table,MATCH(Number,Calculations!C:C,0),13),"")</f>
        <v/>
      </c>
      <c r="J2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9" spans="1:10" x14ac:dyDescent="0.2">
      <c r="A29"/>
      <c r="B29"/>
      <c r="D29" s="48">
        <v>28</v>
      </c>
      <c r="E29" s="15" t="str">
        <f>IF(Number&lt;=COUNT(Weightf),INDEX(Lookup_Table,MATCH(Number,Calculations!C:C,0),3),"")</f>
        <v/>
      </c>
      <c r="F29" s="15" t="str">
        <f>IF(Number&lt;=COUNT(Weightf),INDEX(Lookup_Table,MATCH(Number,Calculations!C:C,0),4),"")</f>
        <v/>
      </c>
      <c r="G29" s="15" t="str">
        <f>IF(Number&lt;=COUNT(Weightf),INDEX(Lookup_Table,MATCH(Number,Calculations!C:C,0),11),"")</f>
        <v/>
      </c>
      <c r="H29" s="15" t="str">
        <f>IF(Number&lt;=COUNT(Weightf),INDEX(Lookup_Table,MATCH(Number,Calculations!C:C,0),12),"")</f>
        <v/>
      </c>
      <c r="I29" s="23" t="str">
        <f>IF(Number&lt;=COUNT(Weightf),INDEX(Lookup_Table,MATCH(Number,Calculations!C:C,0),13),"")</f>
        <v/>
      </c>
      <c r="J2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0" spans="1:10" x14ac:dyDescent="0.2">
      <c r="D30" s="48">
        <v>29</v>
      </c>
      <c r="E30" s="15" t="str">
        <f>IF(Number&lt;=COUNT(Weightf),INDEX(Lookup_Table,MATCH(Number,Calculations!C:C,0),3),"")</f>
        <v/>
      </c>
      <c r="F30" s="15" t="str">
        <f>IF(Number&lt;=COUNT(Weightf),INDEX(Lookup_Table,MATCH(Number,Calculations!C:C,0),4),"")</f>
        <v/>
      </c>
      <c r="G30" s="15" t="str">
        <f>IF(Number&lt;=COUNT(Weightf),INDEX(Lookup_Table,MATCH(Number,Calculations!C:C,0),11),"")</f>
        <v/>
      </c>
      <c r="H30" s="15" t="str">
        <f>IF(Number&lt;=COUNT(Weightf),INDEX(Lookup_Table,MATCH(Number,Calculations!C:C,0),12),"")</f>
        <v/>
      </c>
      <c r="I30" s="23" t="str">
        <f>IF(Number&lt;=COUNT(Weightf),INDEX(Lookup_Table,MATCH(Number,Calculations!C:C,0),13),"")</f>
        <v/>
      </c>
      <c r="J3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1" spans="1:10" x14ac:dyDescent="0.2">
      <c r="D31" s="48">
        <v>30</v>
      </c>
      <c r="E31" s="15" t="str">
        <f>IF(Number&lt;=COUNT(Weightf),INDEX(Lookup_Table,MATCH(Number,Calculations!C:C,0),3),"")</f>
        <v/>
      </c>
      <c r="F31" s="15" t="str">
        <f>IF(Number&lt;=COUNT(Weightf),INDEX(Lookup_Table,MATCH(Number,Calculations!C:C,0),4),"")</f>
        <v/>
      </c>
      <c r="G31" s="15" t="str">
        <f>IF(Number&lt;=COUNT(Weightf),INDEX(Lookup_Table,MATCH(Number,Calculations!C:C,0),11),"")</f>
        <v/>
      </c>
      <c r="H31" s="15" t="str">
        <f>IF(Number&lt;=COUNT(Weightf),INDEX(Lookup_Table,MATCH(Number,Calculations!C:C,0),12),"")</f>
        <v/>
      </c>
      <c r="I31" s="23" t="str">
        <f>IF(Number&lt;=COUNT(Weightf),INDEX(Lookup_Table,MATCH(Number,Calculations!C:C,0),13),"")</f>
        <v/>
      </c>
      <c r="J3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2" spans="1:10" x14ac:dyDescent="0.2">
      <c r="D32" s="48">
        <v>31</v>
      </c>
      <c r="E32" s="15" t="str">
        <f>IF(Number&lt;=COUNT(Weightf),INDEX(Lookup_Table,MATCH(Number,Calculations!C:C,0),3),"")</f>
        <v/>
      </c>
      <c r="F32" s="15" t="str">
        <f>IF(Number&lt;=COUNT(Weightf),INDEX(Lookup_Table,MATCH(Number,Calculations!C:C,0),4),"")</f>
        <v/>
      </c>
      <c r="G32" s="15" t="str">
        <f>IF(Number&lt;=COUNT(Weightf),INDEX(Lookup_Table,MATCH(Number,Calculations!C:C,0),11),"")</f>
        <v/>
      </c>
      <c r="H32" s="15" t="str">
        <f>IF(Number&lt;=COUNT(Weightf),INDEX(Lookup_Table,MATCH(Number,Calculations!C:C,0),12),"")</f>
        <v/>
      </c>
      <c r="I32" s="23" t="str">
        <f>IF(Number&lt;=COUNT(Weightf),INDEX(Lookup_Table,MATCH(Number,Calculations!C:C,0),13),"")</f>
        <v/>
      </c>
      <c r="J3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3" spans="4:10" x14ac:dyDescent="0.2">
      <c r="D33" s="48">
        <v>32</v>
      </c>
      <c r="E33" s="15" t="str">
        <f>IF(Number&lt;=COUNT(Weightf),INDEX(Lookup_Table,MATCH(Number,Calculations!C:C,0),3),"")</f>
        <v/>
      </c>
      <c r="F33" s="15" t="str">
        <f>IF(Number&lt;=COUNT(Weightf),INDEX(Lookup_Table,MATCH(Number,Calculations!C:C,0),4),"")</f>
        <v/>
      </c>
      <c r="G33" s="15" t="str">
        <f>IF(Number&lt;=COUNT(Weightf),INDEX(Lookup_Table,MATCH(Number,Calculations!C:C,0),11),"")</f>
        <v/>
      </c>
      <c r="H33" s="15" t="str">
        <f>IF(Number&lt;=COUNT(Weightf),INDEX(Lookup_Table,MATCH(Number,Calculations!C:C,0),12),"")</f>
        <v/>
      </c>
      <c r="I33" s="23" t="str">
        <f>IF(Number&lt;=COUNT(Weightf),INDEX(Lookup_Table,MATCH(Number,Calculations!C:C,0),13),"")</f>
        <v/>
      </c>
      <c r="J3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4" spans="4:10" x14ac:dyDescent="0.2">
      <c r="D34" s="48">
        <v>33</v>
      </c>
      <c r="E34" s="15" t="str">
        <f>IF(Number&lt;=COUNT(Weightf),INDEX(Lookup_Table,MATCH(Number,Calculations!C:C,0),3),"")</f>
        <v/>
      </c>
      <c r="F34" s="15" t="str">
        <f>IF(Number&lt;=COUNT(Weightf),INDEX(Lookup_Table,MATCH(Number,Calculations!C:C,0),4),"")</f>
        <v/>
      </c>
      <c r="G34" s="15" t="str">
        <f>IF(Number&lt;=COUNT(Weightf),INDEX(Lookup_Table,MATCH(Number,Calculations!C:C,0),11),"")</f>
        <v/>
      </c>
      <c r="H34" s="15" t="str">
        <f>IF(Number&lt;=COUNT(Weightf),INDEX(Lookup_Table,MATCH(Number,Calculations!C:C,0),12),"")</f>
        <v/>
      </c>
      <c r="I34" s="23" t="str">
        <f>IF(Number&lt;=COUNT(Weightf),INDEX(Lookup_Table,MATCH(Number,Calculations!C:C,0),13),"")</f>
        <v/>
      </c>
      <c r="J3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5" spans="4:10" x14ac:dyDescent="0.2">
      <c r="D35" s="48">
        <v>34</v>
      </c>
      <c r="E35" s="15" t="str">
        <f>IF(Number&lt;=COUNT(Weightf),INDEX(Lookup_Table,MATCH(Number,Calculations!C:C,0),3),"")</f>
        <v/>
      </c>
      <c r="F35" s="15" t="str">
        <f>IF(Number&lt;=COUNT(Weightf),INDEX(Lookup_Table,MATCH(Number,Calculations!C:C,0),4),"")</f>
        <v/>
      </c>
      <c r="G35" s="15" t="str">
        <f>IF(Number&lt;=COUNT(Weightf),INDEX(Lookup_Table,MATCH(Number,Calculations!C:C,0),11),"")</f>
        <v/>
      </c>
      <c r="H35" s="15" t="str">
        <f>IF(Number&lt;=COUNT(Weightf),INDEX(Lookup_Table,MATCH(Number,Calculations!C:C,0),12),"")</f>
        <v/>
      </c>
      <c r="I35" s="23" t="str">
        <f>IF(Number&lt;=COUNT(Weightf),INDEX(Lookup_Table,MATCH(Number,Calculations!C:C,0),13),"")</f>
        <v/>
      </c>
      <c r="J3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6" spans="4:10" x14ac:dyDescent="0.2">
      <c r="D36" s="48">
        <v>35</v>
      </c>
      <c r="E36" s="15" t="str">
        <f>IF(Number&lt;=COUNT(Weightf),INDEX(Lookup_Table,MATCH(Number,Calculations!C:C,0),3),"")</f>
        <v/>
      </c>
      <c r="F36" s="15" t="str">
        <f>IF(Number&lt;=COUNT(Weightf),INDEX(Lookup_Table,MATCH(Number,Calculations!C:C,0),4),"")</f>
        <v/>
      </c>
      <c r="G36" s="15" t="str">
        <f>IF(Number&lt;=COUNT(Weightf),INDEX(Lookup_Table,MATCH(Number,Calculations!C:C,0),11),"")</f>
        <v/>
      </c>
      <c r="H36" s="15" t="str">
        <f>IF(Number&lt;=COUNT(Weightf),INDEX(Lookup_Table,MATCH(Number,Calculations!C:C,0),12),"")</f>
        <v/>
      </c>
      <c r="I36" s="23" t="str">
        <f>IF(Number&lt;=COUNT(Weightf),INDEX(Lookup_Table,MATCH(Number,Calculations!C:C,0),13),"")</f>
        <v/>
      </c>
      <c r="J3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7" spans="4:10" x14ac:dyDescent="0.2">
      <c r="D37" s="48">
        <v>36</v>
      </c>
      <c r="E37" s="15" t="str">
        <f>IF(Number&lt;=COUNT(Weightf),INDEX(Lookup_Table,MATCH(Number,Calculations!C:C,0),3),"")</f>
        <v/>
      </c>
      <c r="F37" s="15" t="str">
        <f>IF(Number&lt;=COUNT(Weightf),INDEX(Lookup_Table,MATCH(Number,Calculations!C:C,0),4),"")</f>
        <v/>
      </c>
      <c r="G37" s="15" t="str">
        <f>IF(Number&lt;=COUNT(Weightf),INDEX(Lookup_Table,MATCH(Number,Calculations!C:C,0),11),"")</f>
        <v/>
      </c>
      <c r="H37" s="15" t="str">
        <f>IF(Number&lt;=COUNT(Weightf),INDEX(Lookup_Table,MATCH(Number,Calculations!C:C,0),12),"")</f>
        <v/>
      </c>
      <c r="I37" s="23" t="str">
        <f>IF(Number&lt;=COUNT(Weightf),INDEX(Lookup_Table,MATCH(Number,Calculations!C:C,0),13),"")</f>
        <v/>
      </c>
      <c r="J3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8" spans="4:10" x14ac:dyDescent="0.2">
      <c r="D38" s="48">
        <v>37</v>
      </c>
      <c r="E38" s="15" t="str">
        <f>IF(Number&lt;=COUNT(Weightf),INDEX(Lookup_Table,MATCH(Number,Calculations!C:C,0),3),"")</f>
        <v/>
      </c>
      <c r="F38" s="15" t="str">
        <f>IF(Number&lt;=COUNT(Weightf),INDEX(Lookup_Table,MATCH(Number,Calculations!C:C,0),4),"")</f>
        <v/>
      </c>
      <c r="G38" s="15" t="str">
        <f>IF(Number&lt;=COUNT(Weightf),INDEX(Lookup_Table,MATCH(Number,Calculations!C:C,0),11),"")</f>
        <v/>
      </c>
      <c r="H38" s="15" t="str">
        <f>IF(Number&lt;=COUNT(Weightf),INDEX(Lookup_Table,MATCH(Number,Calculations!C:C,0),12),"")</f>
        <v/>
      </c>
      <c r="I38" s="23" t="str">
        <f>IF(Number&lt;=COUNT(Weightf),INDEX(Lookup_Table,MATCH(Number,Calculations!C:C,0),13),"")</f>
        <v/>
      </c>
      <c r="J3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39" spans="4:10" x14ac:dyDescent="0.2">
      <c r="D39" s="48">
        <v>38</v>
      </c>
      <c r="E39" s="15" t="str">
        <f>IF(Number&lt;=COUNT(Weightf),INDEX(Lookup_Table,MATCH(Number,Calculations!C:C,0),3),"")</f>
        <v/>
      </c>
      <c r="F39" s="15" t="str">
        <f>IF(Number&lt;=COUNT(Weightf),INDEX(Lookup_Table,MATCH(Number,Calculations!C:C,0),4),"")</f>
        <v/>
      </c>
      <c r="G39" s="15" t="str">
        <f>IF(Number&lt;=COUNT(Weightf),INDEX(Lookup_Table,MATCH(Number,Calculations!C:C,0),11),"")</f>
        <v/>
      </c>
      <c r="H39" s="15" t="str">
        <f>IF(Number&lt;=COUNT(Weightf),INDEX(Lookup_Table,MATCH(Number,Calculations!C:C,0),12),"")</f>
        <v/>
      </c>
      <c r="I39" s="23" t="str">
        <f>IF(Number&lt;=COUNT(Weightf),INDEX(Lookup_Table,MATCH(Number,Calculations!C:C,0),13),"")</f>
        <v/>
      </c>
      <c r="J3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0" spans="4:10" x14ac:dyDescent="0.2">
      <c r="D40" s="48">
        <v>39</v>
      </c>
      <c r="E40" s="15" t="str">
        <f>IF(Number&lt;=COUNT(Weightf),INDEX(Lookup_Table,MATCH(Number,Calculations!C:C,0),3),"")</f>
        <v/>
      </c>
      <c r="F40" s="15" t="str">
        <f>IF(Number&lt;=COUNT(Weightf),INDEX(Lookup_Table,MATCH(Number,Calculations!C:C,0),4),"")</f>
        <v/>
      </c>
      <c r="G40" s="15" t="str">
        <f>IF(Number&lt;=COUNT(Weightf),INDEX(Lookup_Table,MATCH(Number,Calculations!C:C,0),11),"")</f>
        <v/>
      </c>
      <c r="H40" s="15" t="str">
        <f>IF(Number&lt;=COUNT(Weightf),INDEX(Lookup_Table,MATCH(Number,Calculations!C:C,0),12),"")</f>
        <v/>
      </c>
      <c r="I40" s="23" t="str">
        <f>IF(Number&lt;=COUNT(Weightf),INDEX(Lookup_Table,MATCH(Number,Calculations!C:C,0),13),"")</f>
        <v/>
      </c>
      <c r="J4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1" spans="4:10" x14ac:dyDescent="0.2">
      <c r="D41" s="48">
        <v>40</v>
      </c>
      <c r="E41" s="15" t="str">
        <f>IF(Number&lt;=COUNT(Weightf),INDEX(Lookup_Table,MATCH(Number,Calculations!C:C,0),3),"")</f>
        <v/>
      </c>
      <c r="F41" s="15" t="str">
        <f>IF(Number&lt;=COUNT(Weightf),INDEX(Lookup_Table,MATCH(Number,Calculations!C:C,0),4),"")</f>
        <v/>
      </c>
      <c r="G41" s="15" t="str">
        <f>IF(Number&lt;=COUNT(Weightf),INDEX(Lookup_Table,MATCH(Number,Calculations!C:C,0),11),"")</f>
        <v/>
      </c>
      <c r="H41" s="15" t="str">
        <f>IF(Number&lt;=COUNT(Weightf),INDEX(Lookup_Table,MATCH(Number,Calculations!C:C,0),12),"")</f>
        <v/>
      </c>
      <c r="I41" s="23" t="str">
        <f>IF(Number&lt;=COUNT(Weightf),INDEX(Lookup_Table,MATCH(Number,Calculations!C:C,0),13),"")</f>
        <v/>
      </c>
      <c r="J4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2" spans="4:10" x14ac:dyDescent="0.2">
      <c r="D42" s="48">
        <v>41</v>
      </c>
      <c r="E42" s="15" t="str">
        <f>IF(Number&lt;=COUNT(Weightf),INDEX(Lookup_Table,MATCH(Number,Calculations!C:C,0),3),"")</f>
        <v/>
      </c>
      <c r="F42" s="15" t="str">
        <f>IF(Number&lt;=COUNT(Weightf),INDEX(Lookup_Table,MATCH(Number,Calculations!C:C,0),4),"")</f>
        <v/>
      </c>
      <c r="G42" s="15" t="str">
        <f>IF(Number&lt;=COUNT(Weightf),INDEX(Lookup_Table,MATCH(Number,Calculations!C:C,0),11),"")</f>
        <v/>
      </c>
      <c r="H42" s="15" t="str">
        <f>IF(Number&lt;=COUNT(Weightf),INDEX(Lookup_Table,MATCH(Number,Calculations!C:C,0),12),"")</f>
        <v/>
      </c>
      <c r="I42" s="23" t="str">
        <f>IF(Number&lt;=COUNT(Weightf),INDEX(Lookup_Table,MATCH(Number,Calculations!C:C,0),13),"")</f>
        <v/>
      </c>
      <c r="J4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3" spans="4:10" x14ac:dyDescent="0.2">
      <c r="D43" s="48">
        <v>42</v>
      </c>
      <c r="E43" s="15" t="str">
        <f>IF(Number&lt;=COUNT(Weightf),INDEX(Lookup_Table,MATCH(Number,Calculations!C:C,0),3),"")</f>
        <v/>
      </c>
      <c r="F43" s="15" t="str">
        <f>IF(Number&lt;=COUNT(Weightf),INDEX(Lookup_Table,MATCH(Number,Calculations!C:C,0),4),"")</f>
        <v/>
      </c>
      <c r="G43" s="15" t="str">
        <f>IF(Number&lt;=COUNT(Weightf),INDEX(Lookup_Table,MATCH(Number,Calculations!C:C,0),11),"")</f>
        <v/>
      </c>
      <c r="H43" s="15" t="str">
        <f>IF(Number&lt;=COUNT(Weightf),INDEX(Lookup_Table,MATCH(Number,Calculations!C:C,0),12),"")</f>
        <v/>
      </c>
      <c r="I43" s="23" t="str">
        <f>IF(Number&lt;=COUNT(Weightf),INDEX(Lookup_Table,MATCH(Number,Calculations!C:C,0),13),"")</f>
        <v/>
      </c>
      <c r="J4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4" spans="4:10" x14ac:dyDescent="0.2">
      <c r="D44" s="48">
        <v>43</v>
      </c>
      <c r="E44" s="15" t="str">
        <f>IF(Number&lt;=COUNT(Weightf),INDEX(Lookup_Table,MATCH(Number,Calculations!C:C,0),3),"")</f>
        <v/>
      </c>
      <c r="F44" s="15" t="str">
        <f>IF(Number&lt;=COUNT(Weightf),INDEX(Lookup_Table,MATCH(Number,Calculations!C:C,0),4),"")</f>
        <v/>
      </c>
      <c r="G44" s="15" t="str">
        <f>IF(Number&lt;=COUNT(Weightf),INDEX(Lookup_Table,MATCH(Number,Calculations!C:C,0),11),"")</f>
        <v/>
      </c>
      <c r="H44" s="15" t="str">
        <f>IF(Number&lt;=COUNT(Weightf),INDEX(Lookup_Table,MATCH(Number,Calculations!C:C,0),12),"")</f>
        <v/>
      </c>
      <c r="I44" s="23" t="str">
        <f>IF(Number&lt;=COUNT(Weightf),INDEX(Lookup_Table,MATCH(Number,Calculations!C:C,0),13),"")</f>
        <v/>
      </c>
      <c r="J4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5" spans="4:10" x14ac:dyDescent="0.2">
      <c r="D45" s="48">
        <v>44</v>
      </c>
      <c r="E45" s="15" t="str">
        <f>IF(Number&lt;=COUNT(Weightf),INDEX(Lookup_Table,MATCH(Number,Calculations!C:C,0),3),"")</f>
        <v/>
      </c>
      <c r="F45" s="15" t="str">
        <f>IF(Number&lt;=COUNT(Weightf),INDEX(Lookup_Table,MATCH(Number,Calculations!C:C,0),4),"")</f>
        <v/>
      </c>
      <c r="G45" s="15" t="str">
        <f>IF(Number&lt;=COUNT(Weightf),INDEX(Lookup_Table,MATCH(Number,Calculations!C:C,0),11),"")</f>
        <v/>
      </c>
      <c r="H45" s="15" t="str">
        <f>IF(Number&lt;=COUNT(Weightf),INDEX(Lookup_Table,MATCH(Number,Calculations!C:C,0),12),"")</f>
        <v/>
      </c>
      <c r="I45" s="23" t="str">
        <f>IF(Number&lt;=COUNT(Weightf),INDEX(Lookup_Table,MATCH(Number,Calculations!C:C,0),13),"")</f>
        <v/>
      </c>
      <c r="J4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6" spans="4:10" x14ac:dyDescent="0.2">
      <c r="D46" s="48">
        <v>45</v>
      </c>
      <c r="E46" s="15" t="str">
        <f>IF(Number&lt;=COUNT(Weightf),INDEX(Lookup_Table,MATCH(Number,Calculations!C:C,0),3),"")</f>
        <v/>
      </c>
      <c r="F46" s="15" t="str">
        <f>IF(Number&lt;=COUNT(Weightf),INDEX(Lookup_Table,MATCH(Number,Calculations!C:C,0),4),"")</f>
        <v/>
      </c>
      <c r="G46" s="15" t="str">
        <f>IF(Number&lt;=COUNT(Weightf),INDEX(Lookup_Table,MATCH(Number,Calculations!C:C,0),11),"")</f>
        <v/>
      </c>
      <c r="H46" s="15" t="str">
        <f>IF(Number&lt;=COUNT(Weightf),INDEX(Lookup_Table,MATCH(Number,Calculations!C:C,0),12),"")</f>
        <v/>
      </c>
      <c r="I46" s="23" t="str">
        <f>IF(Number&lt;=COUNT(Weightf),INDEX(Lookup_Table,MATCH(Number,Calculations!C:C,0),13),"")</f>
        <v/>
      </c>
      <c r="J4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7" spans="4:10" x14ac:dyDescent="0.2">
      <c r="D47" s="48">
        <v>46</v>
      </c>
      <c r="E47" s="15" t="str">
        <f>IF(Number&lt;=COUNT(Weightf),INDEX(Lookup_Table,MATCH(Number,Calculations!C:C,0),3),"")</f>
        <v/>
      </c>
      <c r="F47" s="15" t="str">
        <f>IF(Number&lt;=COUNT(Weightf),INDEX(Lookup_Table,MATCH(Number,Calculations!C:C,0),4),"")</f>
        <v/>
      </c>
      <c r="G47" s="15" t="str">
        <f>IF(Number&lt;=COUNT(Weightf),INDEX(Lookup_Table,MATCH(Number,Calculations!C:C,0),11),"")</f>
        <v/>
      </c>
      <c r="H47" s="15" t="str">
        <f>IF(Number&lt;=COUNT(Weightf),INDEX(Lookup_Table,MATCH(Number,Calculations!C:C,0),12),"")</f>
        <v/>
      </c>
      <c r="I47" s="23" t="str">
        <f>IF(Number&lt;=COUNT(Weightf),INDEX(Lookup_Table,MATCH(Number,Calculations!C:C,0),13),"")</f>
        <v/>
      </c>
      <c r="J4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8" spans="4:10" x14ac:dyDescent="0.2">
      <c r="D48" s="48">
        <v>47</v>
      </c>
      <c r="E48" s="15" t="str">
        <f>IF(Number&lt;=COUNT(Weightf),INDEX(Lookup_Table,MATCH(Number,Calculations!C:C,0),3),"")</f>
        <v/>
      </c>
      <c r="F48" s="15" t="str">
        <f>IF(Number&lt;=COUNT(Weightf),INDEX(Lookup_Table,MATCH(Number,Calculations!C:C,0),4),"")</f>
        <v/>
      </c>
      <c r="G48" s="15" t="str">
        <f>IF(Number&lt;=COUNT(Weightf),INDEX(Lookup_Table,MATCH(Number,Calculations!C:C,0),11),"")</f>
        <v/>
      </c>
      <c r="H48" s="15" t="str">
        <f>IF(Number&lt;=COUNT(Weightf),INDEX(Lookup_Table,MATCH(Number,Calculations!C:C,0),12),"")</f>
        <v/>
      </c>
      <c r="I48" s="23" t="str">
        <f>IF(Number&lt;=COUNT(Weightf),INDEX(Lookup_Table,MATCH(Number,Calculations!C:C,0),13),"")</f>
        <v/>
      </c>
      <c r="J4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49" spans="4:10" x14ac:dyDescent="0.2">
      <c r="D49" s="48">
        <v>48</v>
      </c>
      <c r="E49" s="15" t="str">
        <f>IF(Number&lt;=COUNT(Weightf),INDEX(Lookup_Table,MATCH(Number,Calculations!C:C,0),3),"")</f>
        <v/>
      </c>
      <c r="F49" s="15" t="str">
        <f>IF(Number&lt;=COUNT(Weightf),INDEX(Lookup_Table,MATCH(Number,Calculations!C:C,0),4),"")</f>
        <v/>
      </c>
      <c r="G49" s="15" t="str">
        <f>IF(Number&lt;=COUNT(Weightf),INDEX(Lookup_Table,MATCH(Number,Calculations!C:C,0),11),"")</f>
        <v/>
      </c>
      <c r="H49" s="15" t="str">
        <f>IF(Number&lt;=COUNT(Weightf),INDEX(Lookup_Table,MATCH(Number,Calculations!C:C,0),12),"")</f>
        <v/>
      </c>
      <c r="I49" s="23" t="str">
        <f>IF(Number&lt;=COUNT(Weightf),INDEX(Lookup_Table,MATCH(Number,Calculations!C:C,0),13),"")</f>
        <v/>
      </c>
      <c r="J4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0" spans="4:10" x14ac:dyDescent="0.2">
      <c r="D50" s="48">
        <v>49</v>
      </c>
      <c r="E50" s="15" t="str">
        <f>IF(Number&lt;=COUNT(Weightf),INDEX(Lookup_Table,MATCH(Number,Calculations!C:C,0),3),"")</f>
        <v/>
      </c>
      <c r="F50" s="15" t="str">
        <f>IF(Number&lt;=COUNT(Weightf),INDEX(Lookup_Table,MATCH(Number,Calculations!C:C,0),4),"")</f>
        <v/>
      </c>
      <c r="G50" s="15" t="str">
        <f>IF(Number&lt;=COUNT(Weightf),INDEX(Lookup_Table,MATCH(Number,Calculations!C:C,0),11),"")</f>
        <v/>
      </c>
      <c r="H50" s="15" t="str">
        <f>IF(Number&lt;=COUNT(Weightf),INDEX(Lookup_Table,MATCH(Number,Calculations!C:C,0),12),"")</f>
        <v/>
      </c>
      <c r="I50" s="23" t="str">
        <f>IF(Number&lt;=COUNT(Weightf),INDEX(Lookup_Table,MATCH(Number,Calculations!C:C,0),13),"")</f>
        <v/>
      </c>
      <c r="J5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1" spans="4:10" x14ac:dyDescent="0.2">
      <c r="D51" s="48">
        <v>50</v>
      </c>
      <c r="E51" s="15" t="str">
        <f>IF(Number&lt;=COUNT(Weightf),INDEX(Lookup_Table,MATCH(Number,Calculations!C:C,0),3),"")</f>
        <v/>
      </c>
      <c r="F51" s="15" t="str">
        <f>IF(Number&lt;=COUNT(Weightf),INDEX(Lookup_Table,MATCH(Number,Calculations!C:C,0),4),"")</f>
        <v/>
      </c>
      <c r="G51" s="15" t="str">
        <f>IF(Number&lt;=COUNT(Weightf),INDEX(Lookup_Table,MATCH(Number,Calculations!C:C,0),11),"")</f>
        <v/>
      </c>
      <c r="H51" s="15" t="str">
        <f>IF(Number&lt;=COUNT(Weightf),INDEX(Lookup_Table,MATCH(Number,Calculations!C:C,0),12),"")</f>
        <v/>
      </c>
      <c r="I51" s="23" t="str">
        <f>IF(Number&lt;=COUNT(Weightf),INDEX(Lookup_Table,MATCH(Number,Calculations!C:C,0),13),"")</f>
        <v/>
      </c>
      <c r="J5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2" spans="4:10" x14ac:dyDescent="0.2">
      <c r="D52" s="48">
        <v>51</v>
      </c>
      <c r="E52" s="15" t="str">
        <f>IF(Number&lt;=COUNT(Weightf),INDEX(Lookup_Table,MATCH(Number,Calculations!C:C,0),3),"")</f>
        <v/>
      </c>
      <c r="F52" s="15" t="str">
        <f>IF(Number&lt;=COUNT(Weightf),INDEX(Lookup_Table,MATCH(Number,Calculations!C:C,0),4),"")</f>
        <v/>
      </c>
      <c r="G52" s="15" t="str">
        <f>IF(Number&lt;=COUNT(Weightf),INDEX(Lookup_Table,MATCH(Number,Calculations!C:C,0),11),"")</f>
        <v/>
      </c>
      <c r="H52" s="15" t="str">
        <f>IF(Number&lt;=COUNT(Weightf),INDEX(Lookup_Table,MATCH(Number,Calculations!C:C,0),12),"")</f>
        <v/>
      </c>
      <c r="I52" s="23" t="str">
        <f>IF(Number&lt;=COUNT(Weightf),INDEX(Lookup_Table,MATCH(Number,Calculations!C:C,0),13),"")</f>
        <v/>
      </c>
      <c r="J5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3" spans="4:10" x14ac:dyDescent="0.2">
      <c r="D53" s="48">
        <v>52</v>
      </c>
      <c r="E53" s="15" t="str">
        <f>IF(Number&lt;=COUNT(Weightf),INDEX(Lookup_Table,MATCH(Number,Calculations!C:C,0),3),"")</f>
        <v/>
      </c>
      <c r="F53" s="15" t="str">
        <f>IF(Number&lt;=COUNT(Weightf),INDEX(Lookup_Table,MATCH(Number,Calculations!C:C,0),4),"")</f>
        <v/>
      </c>
      <c r="G53" s="15" t="str">
        <f>IF(Number&lt;=COUNT(Weightf),INDEX(Lookup_Table,MATCH(Number,Calculations!C:C,0),11),"")</f>
        <v/>
      </c>
      <c r="H53" s="15" t="str">
        <f>IF(Number&lt;=COUNT(Weightf),INDEX(Lookup_Table,MATCH(Number,Calculations!C:C,0),12),"")</f>
        <v/>
      </c>
      <c r="I53" s="23" t="str">
        <f>IF(Number&lt;=COUNT(Weightf),INDEX(Lookup_Table,MATCH(Number,Calculations!C:C,0),13),"")</f>
        <v/>
      </c>
      <c r="J5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4" spans="4:10" x14ac:dyDescent="0.2">
      <c r="D54" s="48">
        <v>53</v>
      </c>
      <c r="E54" s="15" t="str">
        <f>IF(Number&lt;=COUNT(Weightf),INDEX(Lookup_Table,MATCH(Number,Calculations!C:C,0),3),"")</f>
        <v/>
      </c>
      <c r="F54" s="15" t="str">
        <f>IF(Number&lt;=COUNT(Weightf),INDEX(Lookup_Table,MATCH(Number,Calculations!C:C,0),4),"")</f>
        <v/>
      </c>
      <c r="G54" s="15" t="str">
        <f>IF(Number&lt;=COUNT(Weightf),INDEX(Lookup_Table,MATCH(Number,Calculations!C:C,0),11),"")</f>
        <v/>
      </c>
      <c r="H54" s="15" t="str">
        <f>IF(Number&lt;=COUNT(Weightf),INDEX(Lookup_Table,MATCH(Number,Calculations!C:C,0),12),"")</f>
        <v/>
      </c>
      <c r="I54" s="23" t="str">
        <f>IF(Number&lt;=COUNT(Weightf),INDEX(Lookup_Table,MATCH(Number,Calculations!C:C,0),13),"")</f>
        <v/>
      </c>
      <c r="J5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5" spans="4:10" x14ac:dyDescent="0.2">
      <c r="D55" s="48">
        <v>54</v>
      </c>
      <c r="E55" s="15" t="str">
        <f>IF(Number&lt;=COUNT(Weightf),INDEX(Lookup_Table,MATCH(Number,Calculations!C:C,0),3),"")</f>
        <v/>
      </c>
      <c r="F55" s="15" t="str">
        <f>IF(Number&lt;=COUNT(Weightf),INDEX(Lookup_Table,MATCH(Number,Calculations!C:C,0),4),"")</f>
        <v/>
      </c>
      <c r="G55" s="15" t="str">
        <f>IF(Number&lt;=COUNT(Weightf),INDEX(Lookup_Table,MATCH(Number,Calculations!C:C,0),11),"")</f>
        <v/>
      </c>
      <c r="H55" s="15" t="str">
        <f>IF(Number&lt;=COUNT(Weightf),INDEX(Lookup_Table,MATCH(Number,Calculations!C:C,0),12),"")</f>
        <v/>
      </c>
      <c r="I55" s="23" t="str">
        <f>IF(Number&lt;=COUNT(Weightf),INDEX(Lookup_Table,MATCH(Number,Calculations!C:C,0),13),"")</f>
        <v/>
      </c>
      <c r="J5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6" spans="4:10" x14ac:dyDescent="0.2">
      <c r="D56" s="48">
        <v>55</v>
      </c>
      <c r="E56" s="15" t="str">
        <f>IF(Number&lt;=COUNT(Weightf),INDEX(Lookup_Table,MATCH(Number,Calculations!C:C,0),3),"")</f>
        <v/>
      </c>
      <c r="F56" s="15" t="str">
        <f>IF(Number&lt;=COUNT(Weightf),INDEX(Lookup_Table,MATCH(Number,Calculations!C:C,0),4),"")</f>
        <v/>
      </c>
      <c r="G56" s="15" t="str">
        <f>IF(Number&lt;=COUNT(Weightf),INDEX(Lookup_Table,MATCH(Number,Calculations!C:C,0),11),"")</f>
        <v/>
      </c>
      <c r="H56" s="15" t="str">
        <f>IF(Number&lt;=COUNT(Weightf),INDEX(Lookup_Table,MATCH(Number,Calculations!C:C,0),12),"")</f>
        <v/>
      </c>
      <c r="I56" s="23" t="str">
        <f>IF(Number&lt;=COUNT(Weightf),INDEX(Lookup_Table,MATCH(Number,Calculations!C:C,0),13),"")</f>
        <v/>
      </c>
      <c r="J5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7" spans="4:10" x14ac:dyDescent="0.2">
      <c r="D57" s="48">
        <v>56</v>
      </c>
      <c r="E57" s="15" t="str">
        <f>IF(Number&lt;=COUNT(Weightf),INDEX(Lookup_Table,MATCH(Number,Calculations!C:C,0),3),"")</f>
        <v/>
      </c>
      <c r="F57" s="15" t="str">
        <f>IF(Number&lt;=COUNT(Weightf),INDEX(Lookup_Table,MATCH(Number,Calculations!C:C,0),4),"")</f>
        <v/>
      </c>
      <c r="G57" s="15" t="str">
        <f>IF(Number&lt;=COUNT(Weightf),INDEX(Lookup_Table,MATCH(Number,Calculations!C:C,0),11),"")</f>
        <v/>
      </c>
      <c r="H57" s="15" t="str">
        <f>IF(Number&lt;=COUNT(Weightf),INDEX(Lookup_Table,MATCH(Number,Calculations!C:C,0),12),"")</f>
        <v/>
      </c>
      <c r="I57" s="23" t="str">
        <f>IF(Number&lt;=COUNT(Weightf),INDEX(Lookup_Table,MATCH(Number,Calculations!C:C,0),13),"")</f>
        <v/>
      </c>
      <c r="J5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8" spans="4:10" x14ac:dyDescent="0.2">
      <c r="D58" s="48">
        <v>57</v>
      </c>
      <c r="E58" s="15" t="str">
        <f>IF(Number&lt;=COUNT(Weightf),INDEX(Lookup_Table,MATCH(Number,Calculations!C:C,0),3),"")</f>
        <v/>
      </c>
      <c r="F58" s="15" t="str">
        <f>IF(Number&lt;=COUNT(Weightf),INDEX(Lookup_Table,MATCH(Number,Calculations!C:C,0),4),"")</f>
        <v/>
      </c>
      <c r="G58" s="15" t="str">
        <f>IF(Number&lt;=COUNT(Weightf),INDEX(Lookup_Table,MATCH(Number,Calculations!C:C,0),11),"")</f>
        <v/>
      </c>
      <c r="H58" s="15" t="str">
        <f>IF(Number&lt;=COUNT(Weightf),INDEX(Lookup_Table,MATCH(Number,Calculations!C:C,0),12),"")</f>
        <v/>
      </c>
      <c r="I58" s="23" t="str">
        <f>IF(Number&lt;=COUNT(Weightf),INDEX(Lookup_Table,MATCH(Number,Calculations!C:C,0),13),"")</f>
        <v/>
      </c>
      <c r="J5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59" spans="4:10" x14ac:dyDescent="0.2">
      <c r="D59" s="48">
        <v>58</v>
      </c>
      <c r="E59" s="15" t="str">
        <f>IF(Number&lt;=COUNT(Weightf),INDEX(Lookup_Table,MATCH(Number,Calculations!C:C,0),3),"")</f>
        <v/>
      </c>
      <c r="F59" s="15" t="str">
        <f>IF(Number&lt;=COUNT(Weightf),INDEX(Lookup_Table,MATCH(Number,Calculations!C:C,0),4),"")</f>
        <v/>
      </c>
      <c r="G59" s="15" t="str">
        <f>IF(Number&lt;=COUNT(Weightf),INDEX(Lookup_Table,MATCH(Number,Calculations!C:C,0),11),"")</f>
        <v/>
      </c>
      <c r="H59" s="15" t="str">
        <f>IF(Number&lt;=COUNT(Weightf),INDEX(Lookup_Table,MATCH(Number,Calculations!C:C,0),12),"")</f>
        <v/>
      </c>
      <c r="I59" s="23" t="str">
        <f>IF(Number&lt;=COUNT(Weightf),INDEX(Lookup_Table,MATCH(Number,Calculations!C:C,0),13),"")</f>
        <v/>
      </c>
      <c r="J5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0" spans="4:10" x14ac:dyDescent="0.2">
      <c r="D60" s="48">
        <v>59</v>
      </c>
      <c r="E60" s="15" t="str">
        <f>IF(Number&lt;=COUNT(Weightf),INDEX(Lookup_Table,MATCH(Number,Calculations!C:C,0),3),"")</f>
        <v/>
      </c>
      <c r="F60" s="15" t="str">
        <f>IF(Number&lt;=COUNT(Weightf),INDEX(Lookup_Table,MATCH(Number,Calculations!C:C,0),4),"")</f>
        <v/>
      </c>
      <c r="G60" s="15" t="str">
        <f>IF(Number&lt;=COUNT(Weightf),INDEX(Lookup_Table,MATCH(Number,Calculations!C:C,0),11),"")</f>
        <v/>
      </c>
      <c r="H60" s="15" t="str">
        <f>IF(Number&lt;=COUNT(Weightf),INDEX(Lookup_Table,MATCH(Number,Calculations!C:C,0),12),"")</f>
        <v/>
      </c>
      <c r="I60" s="23" t="str">
        <f>IF(Number&lt;=COUNT(Weightf),INDEX(Lookup_Table,MATCH(Number,Calculations!C:C,0),13),"")</f>
        <v/>
      </c>
      <c r="J6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1" spans="4:10" x14ac:dyDescent="0.2">
      <c r="D61" s="48">
        <v>60</v>
      </c>
      <c r="E61" s="15" t="str">
        <f>IF(Number&lt;=COUNT(Weightf),INDEX(Lookup_Table,MATCH(Number,Calculations!C:C,0),3),"")</f>
        <v/>
      </c>
      <c r="F61" s="15" t="str">
        <f>IF(Number&lt;=COUNT(Weightf),INDEX(Lookup_Table,MATCH(Number,Calculations!C:C,0),4),"")</f>
        <v/>
      </c>
      <c r="G61" s="15" t="str">
        <f>IF(Number&lt;=COUNT(Weightf),INDEX(Lookup_Table,MATCH(Number,Calculations!C:C,0),11),"")</f>
        <v/>
      </c>
      <c r="H61" s="15" t="str">
        <f>IF(Number&lt;=COUNT(Weightf),INDEX(Lookup_Table,MATCH(Number,Calculations!C:C,0),12),"")</f>
        <v/>
      </c>
      <c r="I61" s="23" t="str">
        <f>IF(Number&lt;=COUNT(Weightf),INDEX(Lookup_Table,MATCH(Number,Calculations!C:C,0),13),"")</f>
        <v/>
      </c>
      <c r="J6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2" spans="4:10" x14ac:dyDescent="0.2">
      <c r="D62" s="48">
        <v>61</v>
      </c>
      <c r="E62" s="15" t="str">
        <f>IF(Number&lt;=COUNT(Weightf),INDEX(Lookup_Table,MATCH(Number,Calculations!C:C,0),3),"")</f>
        <v/>
      </c>
      <c r="F62" s="15" t="str">
        <f>IF(Number&lt;=COUNT(Weightf),INDEX(Lookup_Table,MATCH(Number,Calculations!C:C,0),4),"")</f>
        <v/>
      </c>
      <c r="G62" s="15" t="str">
        <f>IF(Number&lt;=COUNT(Weightf),INDEX(Lookup_Table,MATCH(Number,Calculations!C:C,0),11),"")</f>
        <v/>
      </c>
      <c r="H62" s="15" t="str">
        <f>IF(Number&lt;=COUNT(Weightf),INDEX(Lookup_Table,MATCH(Number,Calculations!C:C,0),12),"")</f>
        <v/>
      </c>
      <c r="I62" s="23" t="str">
        <f>IF(Number&lt;=COUNT(Weightf),INDEX(Lookup_Table,MATCH(Number,Calculations!C:C,0),13),"")</f>
        <v/>
      </c>
      <c r="J6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3" spans="4:10" x14ac:dyDescent="0.2">
      <c r="D63" s="48">
        <v>62</v>
      </c>
      <c r="E63" s="15" t="str">
        <f>IF(Number&lt;=COUNT(Weightf),INDEX(Lookup_Table,MATCH(Number,Calculations!C:C,0),3),"")</f>
        <v/>
      </c>
      <c r="F63" s="15" t="str">
        <f>IF(Number&lt;=COUNT(Weightf),INDEX(Lookup_Table,MATCH(Number,Calculations!C:C,0),4),"")</f>
        <v/>
      </c>
      <c r="G63" s="15" t="str">
        <f>IF(Number&lt;=COUNT(Weightf),INDEX(Lookup_Table,MATCH(Number,Calculations!C:C,0),11),"")</f>
        <v/>
      </c>
      <c r="H63" s="15" t="str">
        <f>IF(Number&lt;=COUNT(Weightf),INDEX(Lookup_Table,MATCH(Number,Calculations!C:C,0),12),"")</f>
        <v/>
      </c>
      <c r="I63" s="23" t="str">
        <f>IF(Number&lt;=COUNT(Weightf),INDEX(Lookup_Table,MATCH(Number,Calculations!C:C,0),13),"")</f>
        <v/>
      </c>
      <c r="J6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4" spans="4:10" x14ac:dyDescent="0.2">
      <c r="D64" s="48">
        <v>63</v>
      </c>
      <c r="E64" s="15" t="str">
        <f>IF(Number&lt;=COUNT(Weightf),INDEX(Lookup_Table,MATCH(Number,Calculations!C:C,0),3),"")</f>
        <v/>
      </c>
      <c r="F64" s="15" t="str">
        <f>IF(Number&lt;=COUNT(Weightf),INDEX(Lookup_Table,MATCH(Number,Calculations!C:C,0),4),"")</f>
        <v/>
      </c>
      <c r="G64" s="15" t="str">
        <f>IF(Number&lt;=COUNT(Weightf),INDEX(Lookup_Table,MATCH(Number,Calculations!C:C,0),11),"")</f>
        <v/>
      </c>
      <c r="H64" s="15" t="str">
        <f>IF(Number&lt;=COUNT(Weightf),INDEX(Lookup_Table,MATCH(Number,Calculations!C:C,0),12),"")</f>
        <v/>
      </c>
      <c r="I64" s="23" t="str">
        <f>IF(Number&lt;=COUNT(Weightf),INDEX(Lookup_Table,MATCH(Number,Calculations!C:C,0),13),"")</f>
        <v/>
      </c>
      <c r="J6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5" spans="4:10" x14ac:dyDescent="0.2">
      <c r="D65" s="48">
        <v>64</v>
      </c>
      <c r="E65" s="15" t="str">
        <f>IF(Number&lt;=COUNT(Weightf),INDEX(Lookup_Table,MATCH(Number,Calculations!C:C,0),3),"")</f>
        <v/>
      </c>
      <c r="F65" s="15" t="str">
        <f>IF(Number&lt;=COUNT(Weightf),INDEX(Lookup_Table,MATCH(Number,Calculations!C:C,0),4),"")</f>
        <v/>
      </c>
      <c r="G65" s="15" t="str">
        <f>IF(Number&lt;=COUNT(Weightf),INDEX(Lookup_Table,MATCH(Number,Calculations!C:C,0),11),"")</f>
        <v/>
      </c>
      <c r="H65" s="15" t="str">
        <f>IF(Number&lt;=COUNT(Weightf),INDEX(Lookup_Table,MATCH(Number,Calculations!C:C,0),12),"")</f>
        <v/>
      </c>
      <c r="I65" s="23" t="str">
        <f>IF(Number&lt;=COUNT(Weightf),INDEX(Lookup_Table,MATCH(Number,Calculations!C:C,0),13),"")</f>
        <v/>
      </c>
      <c r="J6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6" spans="4:10" x14ac:dyDescent="0.2">
      <c r="D66" s="48">
        <v>65</v>
      </c>
      <c r="E66" s="15" t="str">
        <f>IF(Number&lt;=COUNT(Weightf),INDEX(Lookup_Table,MATCH(Number,Calculations!C:C,0),3),"")</f>
        <v/>
      </c>
      <c r="F66" s="15" t="str">
        <f>IF(Number&lt;=COUNT(Weightf),INDEX(Lookup_Table,MATCH(Number,Calculations!C:C,0),4),"")</f>
        <v/>
      </c>
      <c r="G66" s="15" t="str">
        <f>IF(Number&lt;=COUNT(Weightf),INDEX(Lookup_Table,MATCH(Number,Calculations!C:C,0),11),"")</f>
        <v/>
      </c>
      <c r="H66" s="15" t="str">
        <f>IF(Number&lt;=COUNT(Weightf),INDEX(Lookup_Table,MATCH(Number,Calculations!C:C,0),12),"")</f>
        <v/>
      </c>
      <c r="I66" s="23" t="str">
        <f>IF(Number&lt;=COUNT(Weightf),INDEX(Lookup_Table,MATCH(Number,Calculations!C:C,0),13),"")</f>
        <v/>
      </c>
      <c r="J6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7" spans="4:10" x14ac:dyDescent="0.2">
      <c r="D67" s="48">
        <v>66</v>
      </c>
      <c r="E67" s="15" t="str">
        <f>IF(Number&lt;=COUNT(Weightf),INDEX(Lookup_Table,MATCH(Number,Calculations!C:C,0),3),"")</f>
        <v/>
      </c>
      <c r="F67" s="15" t="str">
        <f>IF(Number&lt;=COUNT(Weightf),INDEX(Lookup_Table,MATCH(Number,Calculations!C:C,0),4),"")</f>
        <v/>
      </c>
      <c r="G67" s="15" t="str">
        <f>IF(Number&lt;=COUNT(Weightf),INDEX(Lookup_Table,MATCH(Number,Calculations!C:C,0),11),"")</f>
        <v/>
      </c>
      <c r="H67" s="15" t="str">
        <f>IF(Number&lt;=COUNT(Weightf),INDEX(Lookup_Table,MATCH(Number,Calculations!C:C,0),12),"")</f>
        <v/>
      </c>
      <c r="I67" s="23" t="str">
        <f>IF(Number&lt;=COUNT(Weightf),INDEX(Lookup_Table,MATCH(Number,Calculations!C:C,0),13),"")</f>
        <v/>
      </c>
      <c r="J6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8" spans="4:10" x14ac:dyDescent="0.2">
      <c r="D68" s="48">
        <v>67</v>
      </c>
      <c r="E68" s="15" t="str">
        <f>IF(Number&lt;=COUNT(Weightf),INDEX(Lookup_Table,MATCH(Number,Calculations!C:C,0),3),"")</f>
        <v/>
      </c>
      <c r="F68" s="15" t="str">
        <f>IF(Number&lt;=COUNT(Weightf),INDEX(Lookup_Table,MATCH(Number,Calculations!C:C,0),4),"")</f>
        <v/>
      </c>
      <c r="G68" s="15" t="str">
        <f>IF(Number&lt;=COUNT(Weightf),INDEX(Lookup_Table,MATCH(Number,Calculations!C:C,0),11),"")</f>
        <v/>
      </c>
      <c r="H68" s="15" t="str">
        <f>IF(Number&lt;=COUNT(Weightf),INDEX(Lookup_Table,MATCH(Number,Calculations!C:C,0),12),"")</f>
        <v/>
      </c>
      <c r="I68" s="23" t="str">
        <f>IF(Number&lt;=COUNT(Weightf),INDEX(Lookup_Table,MATCH(Number,Calculations!C:C,0),13),"")</f>
        <v/>
      </c>
      <c r="J6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69" spans="4:10" x14ac:dyDescent="0.2">
      <c r="D69" s="48">
        <v>68</v>
      </c>
      <c r="E69" s="15" t="str">
        <f>IF(Number&lt;=COUNT(Weightf),INDEX(Lookup_Table,MATCH(Number,Calculations!C:C,0),3),"")</f>
        <v/>
      </c>
      <c r="F69" s="15" t="str">
        <f>IF(Number&lt;=COUNT(Weightf),INDEX(Lookup_Table,MATCH(Number,Calculations!C:C,0),4),"")</f>
        <v/>
      </c>
      <c r="G69" s="15" t="str">
        <f>IF(Number&lt;=COUNT(Weightf),INDEX(Lookup_Table,MATCH(Number,Calculations!C:C,0),11),"")</f>
        <v/>
      </c>
      <c r="H69" s="15" t="str">
        <f>IF(Number&lt;=COUNT(Weightf),INDEX(Lookup_Table,MATCH(Number,Calculations!C:C,0),12),"")</f>
        <v/>
      </c>
      <c r="I69" s="23" t="str">
        <f>IF(Number&lt;=COUNT(Weightf),INDEX(Lookup_Table,MATCH(Number,Calculations!C:C,0),13),"")</f>
        <v/>
      </c>
      <c r="J6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0" spans="4:10" x14ac:dyDescent="0.2">
      <c r="D70" s="48">
        <v>69</v>
      </c>
      <c r="E70" s="15" t="str">
        <f>IF(Number&lt;=COUNT(Weightf),INDEX(Lookup_Table,MATCH(Number,Calculations!C:C,0),3),"")</f>
        <v/>
      </c>
      <c r="F70" s="15" t="str">
        <f>IF(Number&lt;=COUNT(Weightf),INDEX(Lookup_Table,MATCH(Number,Calculations!C:C,0),4),"")</f>
        <v/>
      </c>
      <c r="G70" s="15" t="str">
        <f>IF(Number&lt;=COUNT(Weightf),INDEX(Lookup_Table,MATCH(Number,Calculations!C:C,0),11),"")</f>
        <v/>
      </c>
      <c r="H70" s="15" t="str">
        <f>IF(Number&lt;=COUNT(Weightf),INDEX(Lookup_Table,MATCH(Number,Calculations!C:C,0),12),"")</f>
        <v/>
      </c>
      <c r="I70" s="23" t="str">
        <f>IF(Number&lt;=COUNT(Weightf),INDEX(Lookup_Table,MATCH(Number,Calculations!C:C,0),13),"")</f>
        <v/>
      </c>
      <c r="J7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1" spans="4:10" x14ac:dyDescent="0.2">
      <c r="D71" s="48">
        <v>70</v>
      </c>
      <c r="E71" s="15" t="str">
        <f>IF(Number&lt;=COUNT(Weightf),INDEX(Lookup_Table,MATCH(Number,Calculations!C:C,0),3),"")</f>
        <v/>
      </c>
      <c r="F71" s="15" t="str">
        <f>IF(Number&lt;=COUNT(Weightf),INDEX(Lookup_Table,MATCH(Number,Calculations!C:C,0),4),"")</f>
        <v/>
      </c>
      <c r="G71" s="15" t="str">
        <f>IF(Number&lt;=COUNT(Weightf),INDEX(Lookup_Table,MATCH(Number,Calculations!C:C,0),11),"")</f>
        <v/>
      </c>
      <c r="H71" s="15" t="str">
        <f>IF(Number&lt;=COUNT(Weightf),INDEX(Lookup_Table,MATCH(Number,Calculations!C:C,0),12),"")</f>
        <v/>
      </c>
      <c r="I71" s="23" t="str">
        <f>IF(Number&lt;=COUNT(Weightf),INDEX(Lookup_Table,MATCH(Number,Calculations!C:C,0),13),"")</f>
        <v/>
      </c>
      <c r="J7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2" spans="4:10" x14ac:dyDescent="0.2">
      <c r="D72" s="48">
        <v>71</v>
      </c>
      <c r="E72" s="15" t="str">
        <f>IF(Number&lt;=COUNT(Weightf),INDEX(Lookup_Table,MATCH(Number,Calculations!C:C,0),3),"")</f>
        <v/>
      </c>
      <c r="F72" s="15" t="str">
        <f>IF(Number&lt;=COUNT(Weightf),INDEX(Lookup_Table,MATCH(Number,Calculations!C:C,0),4),"")</f>
        <v/>
      </c>
      <c r="G72" s="15" t="str">
        <f>IF(Number&lt;=COUNT(Weightf),INDEX(Lookup_Table,MATCH(Number,Calculations!C:C,0),11),"")</f>
        <v/>
      </c>
      <c r="H72" s="15" t="str">
        <f>IF(Number&lt;=COUNT(Weightf),INDEX(Lookup_Table,MATCH(Number,Calculations!C:C,0),12),"")</f>
        <v/>
      </c>
      <c r="I72" s="23" t="str">
        <f>IF(Number&lt;=COUNT(Weightf),INDEX(Lookup_Table,MATCH(Number,Calculations!C:C,0),13),"")</f>
        <v/>
      </c>
      <c r="J7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3" spans="4:10" x14ac:dyDescent="0.2">
      <c r="D73" s="48">
        <v>72</v>
      </c>
      <c r="E73" s="15" t="str">
        <f>IF(Number&lt;=COUNT(Weightf),INDEX(Lookup_Table,MATCH(Number,Calculations!C:C,0),3),"")</f>
        <v/>
      </c>
      <c r="F73" s="15" t="str">
        <f>IF(Number&lt;=COUNT(Weightf),INDEX(Lookup_Table,MATCH(Number,Calculations!C:C,0),4),"")</f>
        <v/>
      </c>
      <c r="G73" s="15" t="str">
        <f>IF(Number&lt;=COUNT(Weightf),INDEX(Lookup_Table,MATCH(Number,Calculations!C:C,0),11),"")</f>
        <v/>
      </c>
      <c r="H73" s="15" t="str">
        <f>IF(Number&lt;=COUNT(Weightf),INDEX(Lookup_Table,MATCH(Number,Calculations!C:C,0),12),"")</f>
        <v/>
      </c>
      <c r="I73" s="23" t="str">
        <f>IF(Number&lt;=COUNT(Weightf),INDEX(Lookup_Table,MATCH(Number,Calculations!C:C,0),13),"")</f>
        <v/>
      </c>
      <c r="J7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4" spans="4:10" x14ac:dyDescent="0.2">
      <c r="D74" s="48">
        <v>73</v>
      </c>
      <c r="E74" s="15" t="str">
        <f>IF(Number&lt;=COUNT(Weightf),INDEX(Lookup_Table,MATCH(Number,Calculations!C:C,0),3),"")</f>
        <v/>
      </c>
      <c r="F74" s="15" t="str">
        <f>IF(Number&lt;=COUNT(Weightf),INDEX(Lookup_Table,MATCH(Number,Calculations!C:C,0),4),"")</f>
        <v/>
      </c>
      <c r="G74" s="15" t="str">
        <f>IF(Number&lt;=COUNT(Weightf),INDEX(Lookup_Table,MATCH(Number,Calculations!C:C,0),11),"")</f>
        <v/>
      </c>
      <c r="H74" s="15" t="str">
        <f>IF(Number&lt;=COUNT(Weightf),INDEX(Lookup_Table,MATCH(Number,Calculations!C:C,0),12),"")</f>
        <v/>
      </c>
      <c r="I74" s="23" t="str">
        <f>IF(Number&lt;=COUNT(Weightf),INDEX(Lookup_Table,MATCH(Number,Calculations!C:C,0),13),"")</f>
        <v/>
      </c>
      <c r="J7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5" spans="4:10" x14ac:dyDescent="0.2">
      <c r="D75" s="48">
        <v>74</v>
      </c>
      <c r="E75" s="15" t="str">
        <f>IF(Number&lt;=COUNT(Weightf),INDEX(Lookup_Table,MATCH(Number,Calculations!C:C,0),3),"")</f>
        <v/>
      </c>
      <c r="F75" s="15" t="str">
        <f>IF(Number&lt;=COUNT(Weightf),INDEX(Lookup_Table,MATCH(Number,Calculations!C:C,0),4),"")</f>
        <v/>
      </c>
      <c r="G75" s="15" t="str">
        <f>IF(Number&lt;=COUNT(Weightf),INDEX(Lookup_Table,MATCH(Number,Calculations!C:C,0),11),"")</f>
        <v/>
      </c>
      <c r="H75" s="15" t="str">
        <f>IF(Number&lt;=COUNT(Weightf),INDEX(Lookup_Table,MATCH(Number,Calculations!C:C,0),12),"")</f>
        <v/>
      </c>
      <c r="I75" s="23" t="str">
        <f>IF(Number&lt;=COUNT(Weightf),INDEX(Lookup_Table,MATCH(Number,Calculations!C:C,0),13),"")</f>
        <v/>
      </c>
      <c r="J7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6" spans="4:10" x14ac:dyDescent="0.2">
      <c r="D76" s="48">
        <v>75</v>
      </c>
      <c r="E76" s="15" t="str">
        <f>IF(Number&lt;=COUNT(Weightf),INDEX(Lookup_Table,MATCH(Number,Calculations!C:C,0),3),"")</f>
        <v/>
      </c>
      <c r="F76" s="15" t="str">
        <f>IF(Number&lt;=COUNT(Weightf),INDEX(Lookup_Table,MATCH(Number,Calculations!C:C,0),4),"")</f>
        <v/>
      </c>
      <c r="G76" s="15" t="str">
        <f>IF(Number&lt;=COUNT(Weightf),INDEX(Lookup_Table,MATCH(Number,Calculations!C:C,0),11),"")</f>
        <v/>
      </c>
      <c r="H76" s="15" t="str">
        <f>IF(Number&lt;=COUNT(Weightf),INDEX(Lookup_Table,MATCH(Number,Calculations!C:C,0),12),"")</f>
        <v/>
      </c>
      <c r="I76" s="23" t="str">
        <f>IF(Number&lt;=COUNT(Weightf),INDEX(Lookup_Table,MATCH(Number,Calculations!C:C,0),13),"")</f>
        <v/>
      </c>
      <c r="J7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7" spans="4:10" x14ac:dyDescent="0.2">
      <c r="D77" s="48">
        <v>76</v>
      </c>
      <c r="E77" s="15" t="str">
        <f>IF(Number&lt;=COUNT(Weightf),INDEX(Lookup_Table,MATCH(Number,Calculations!C:C,0),3),"")</f>
        <v/>
      </c>
      <c r="F77" s="15" t="str">
        <f>IF(Number&lt;=COUNT(Weightf),INDEX(Lookup_Table,MATCH(Number,Calculations!C:C,0),4),"")</f>
        <v/>
      </c>
      <c r="G77" s="15" t="str">
        <f>IF(Number&lt;=COUNT(Weightf),INDEX(Lookup_Table,MATCH(Number,Calculations!C:C,0),11),"")</f>
        <v/>
      </c>
      <c r="H77" s="15" t="str">
        <f>IF(Number&lt;=COUNT(Weightf),INDEX(Lookup_Table,MATCH(Number,Calculations!C:C,0),12),"")</f>
        <v/>
      </c>
      <c r="I77" s="23" t="str">
        <f>IF(Number&lt;=COUNT(Weightf),INDEX(Lookup_Table,MATCH(Number,Calculations!C:C,0),13),"")</f>
        <v/>
      </c>
      <c r="J7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8" spans="4:10" x14ac:dyDescent="0.2">
      <c r="D78" s="48">
        <v>77</v>
      </c>
      <c r="E78" s="15" t="str">
        <f>IF(Number&lt;=COUNT(Weightf),INDEX(Lookup_Table,MATCH(Number,Calculations!C:C,0),3),"")</f>
        <v/>
      </c>
      <c r="F78" s="15" t="str">
        <f>IF(Number&lt;=COUNT(Weightf),INDEX(Lookup_Table,MATCH(Number,Calculations!C:C,0),4),"")</f>
        <v/>
      </c>
      <c r="G78" s="15" t="str">
        <f>IF(Number&lt;=COUNT(Weightf),INDEX(Lookup_Table,MATCH(Number,Calculations!C:C,0),11),"")</f>
        <v/>
      </c>
      <c r="H78" s="15" t="str">
        <f>IF(Number&lt;=COUNT(Weightf),INDEX(Lookup_Table,MATCH(Number,Calculations!C:C,0),12),"")</f>
        <v/>
      </c>
      <c r="I78" s="23" t="str">
        <f>IF(Number&lt;=COUNT(Weightf),INDEX(Lookup_Table,MATCH(Number,Calculations!C:C,0),13),"")</f>
        <v/>
      </c>
      <c r="J7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79" spans="4:10" x14ac:dyDescent="0.2">
      <c r="D79" s="48">
        <v>78</v>
      </c>
      <c r="E79" s="15" t="str">
        <f>IF(Number&lt;=COUNT(Weightf),INDEX(Lookup_Table,MATCH(Number,Calculations!C:C,0),3),"")</f>
        <v/>
      </c>
      <c r="F79" s="15" t="str">
        <f>IF(Number&lt;=COUNT(Weightf),INDEX(Lookup_Table,MATCH(Number,Calculations!C:C,0),4),"")</f>
        <v/>
      </c>
      <c r="G79" s="15" t="str">
        <f>IF(Number&lt;=COUNT(Weightf),INDEX(Lookup_Table,MATCH(Number,Calculations!C:C,0),11),"")</f>
        <v/>
      </c>
      <c r="H79" s="15" t="str">
        <f>IF(Number&lt;=COUNT(Weightf),INDEX(Lookup_Table,MATCH(Number,Calculations!C:C,0),12),"")</f>
        <v/>
      </c>
      <c r="I79" s="23" t="str">
        <f>IF(Number&lt;=COUNT(Weightf),INDEX(Lookup_Table,MATCH(Number,Calculations!C:C,0),13),"")</f>
        <v/>
      </c>
      <c r="J7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0" spans="4:10" x14ac:dyDescent="0.2">
      <c r="D80" s="48">
        <v>79</v>
      </c>
      <c r="E80" s="15" t="str">
        <f>IF(Number&lt;=COUNT(Weightf),INDEX(Lookup_Table,MATCH(Number,Calculations!C:C,0),3),"")</f>
        <v/>
      </c>
      <c r="F80" s="15" t="str">
        <f>IF(Number&lt;=COUNT(Weightf),INDEX(Lookup_Table,MATCH(Number,Calculations!C:C,0),4),"")</f>
        <v/>
      </c>
      <c r="G80" s="15" t="str">
        <f>IF(Number&lt;=COUNT(Weightf),INDEX(Lookup_Table,MATCH(Number,Calculations!C:C,0),11),"")</f>
        <v/>
      </c>
      <c r="H80" s="15" t="str">
        <f>IF(Number&lt;=COUNT(Weightf),INDEX(Lookup_Table,MATCH(Number,Calculations!C:C,0),12),"")</f>
        <v/>
      </c>
      <c r="I80" s="23" t="str">
        <f>IF(Number&lt;=COUNT(Weightf),INDEX(Lookup_Table,MATCH(Number,Calculations!C:C,0),13),"")</f>
        <v/>
      </c>
      <c r="J8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1" spans="4:10" x14ac:dyDescent="0.2">
      <c r="D81" s="48">
        <v>80</v>
      </c>
      <c r="E81" s="15" t="str">
        <f>IF(Number&lt;=COUNT(Weightf),INDEX(Lookup_Table,MATCH(Number,Calculations!C:C,0),3),"")</f>
        <v/>
      </c>
      <c r="F81" s="15" t="str">
        <f>IF(Number&lt;=COUNT(Weightf),INDEX(Lookup_Table,MATCH(Number,Calculations!C:C,0),4),"")</f>
        <v/>
      </c>
      <c r="G81" s="15" t="str">
        <f>IF(Number&lt;=COUNT(Weightf),INDEX(Lookup_Table,MATCH(Number,Calculations!C:C,0),11),"")</f>
        <v/>
      </c>
      <c r="H81" s="15" t="str">
        <f>IF(Number&lt;=COUNT(Weightf),INDEX(Lookup_Table,MATCH(Number,Calculations!C:C,0),12),"")</f>
        <v/>
      </c>
      <c r="I81" s="23" t="str">
        <f>IF(Number&lt;=COUNT(Weightf),INDEX(Lookup_Table,MATCH(Number,Calculations!C:C,0),13),"")</f>
        <v/>
      </c>
      <c r="J8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2" spans="4:10" x14ac:dyDescent="0.2">
      <c r="D82" s="48">
        <v>81</v>
      </c>
      <c r="E82" s="15" t="str">
        <f>IF(Number&lt;=COUNT(Weightf),INDEX(Lookup_Table,MATCH(Number,Calculations!C:C,0),3),"")</f>
        <v/>
      </c>
      <c r="F82" s="15" t="str">
        <f>IF(Number&lt;=COUNT(Weightf),INDEX(Lookup_Table,MATCH(Number,Calculations!C:C,0),4),"")</f>
        <v/>
      </c>
      <c r="G82" s="15" t="str">
        <f>IF(Number&lt;=COUNT(Weightf),INDEX(Lookup_Table,MATCH(Number,Calculations!C:C,0),11),"")</f>
        <v/>
      </c>
      <c r="H82" s="15" t="str">
        <f>IF(Number&lt;=COUNT(Weightf),INDEX(Lookup_Table,MATCH(Number,Calculations!C:C,0),12),"")</f>
        <v/>
      </c>
      <c r="I82" s="23" t="str">
        <f>IF(Number&lt;=COUNT(Weightf),INDEX(Lookup_Table,MATCH(Number,Calculations!C:C,0),13),"")</f>
        <v/>
      </c>
      <c r="J8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3" spans="4:10" x14ac:dyDescent="0.2">
      <c r="D83" s="48">
        <v>82</v>
      </c>
      <c r="E83" s="15" t="str">
        <f>IF(Number&lt;=COUNT(Weightf),INDEX(Lookup_Table,MATCH(Number,Calculations!C:C,0),3),"")</f>
        <v/>
      </c>
      <c r="F83" s="15" t="str">
        <f>IF(Number&lt;=COUNT(Weightf),INDEX(Lookup_Table,MATCH(Number,Calculations!C:C,0),4),"")</f>
        <v/>
      </c>
      <c r="G83" s="15" t="str">
        <f>IF(Number&lt;=COUNT(Weightf),INDEX(Lookup_Table,MATCH(Number,Calculations!C:C,0),11),"")</f>
        <v/>
      </c>
      <c r="H83" s="15" t="str">
        <f>IF(Number&lt;=COUNT(Weightf),INDEX(Lookup_Table,MATCH(Number,Calculations!C:C,0),12),"")</f>
        <v/>
      </c>
      <c r="I83" s="23" t="str">
        <f>IF(Number&lt;=COUNT(Weightf),INDEX(Lookup_Table,MATCH(Number,Calculations!C:C,0),13),"")</f>
        <v/>
      </c>
      <c r="J8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4" spans="4:10" x14ac:dyDescent="0.2">
      <c r="D84" s="48">
        <v>83</v>
      </c>
      <c r="E84" s="15" t="str">
        <f>IF(Number&lt;=COUNT(Weightf),INDEX(Lookup_Table,MATCH(Number,Calculations!C:C,0),3),"")</f>
        <v/>
      </c>
      <c r="F84" s="15" t="str">
        <f>IF(Number&lt;=COUNT(Weightf),INDEX(Lookup_Table,MATCH(Number,Calculations!C:C,0),4),"")</f>
        <v/>
      </c>
      <c r="G84" s="15" t="str">
        <f>IF(Number&lt;=COUNT(Weightf),INDEX(Lookup_Table,MATCH(Number,Calculations!C:C,0),11),"")</f>
        <v/>
      </c>
      <c r="H84" s="15" t="str">
        <f>IF(Number&lt;=COUNT(Weightf),INDEX(Lookup_Table,MATCH(Number,Calculations!C:C,0),12),"")</f>
        <v/>
      </c>
      <c r="I84" s="23" t="str">
        <f>IF(Number&lt;=COUNT(Weightf),INDEX(Lookup_Table,MATCH(Number,Calculations!C:C,0),13),"")</f>
        <v/>
      </c>
      <c r="J8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5" spans="4:10" x14ac:dyDescent="0.2">
      <c r="D85" s="48">
        <v>84</v>
      </c>
      <c r="E85" s="15" t="str">
        <f>IF(Number&lt;=COUNT(Weightf),INDEX(Lookup_Table,MATCH(Number,Calculations!C:C,0),3),"")</f>
        <v/>
      </c>
      <c r="F85" s="15" t="str">
        <f>IF(Number&lt;=COUNT(Weightf),INDEX(Lookup_Table,MATCH(Number,Calculations!C:C,0),4),"")</f>
        <v/>
      </c>
      <c r="G85" s="15" t="str">
        <f>IF(Number&lt;=COUNT(Weightf),INDEX(Lookup_Table,MATCH(Number,Calculations!C:C,0),11),"")</f>
        <v/>
      </c>
      <c r="H85" s="15" t="str">
        <f>IF(Number&lt;=COUNT(Weightf),INDEX(Lookup_Table,MATCH(Number,Calculations!C:C,0),12),"")</f>
        <v/>
      </c>
      <c r="I85" s="23" t="str">
        <f>IF(Number&lt;=COUNT(Weightf),INDEX(Lookup_Table,MATCH(Number,Calculations!C:C,0),13),"")</f>
        <v/>
      </c>
      <c r="J8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6" spans="4:10" x14ac:dyDescent="0.2">
      <c r="D86" s="48">
        <v>85</v>
      </c>
      <c r="E86" s="15" t="str">
        <f>IF(Number&lt;=COUNT(Weightf),INDEX(Lookup_Table,MATCH(Number,Calculations!C:C,0),3),"")</f>
        <v/>
      </c>
      <c r="F86" s="15" t="str">
        <f>IF(Number&lt;=COUNT(Weightf),INDEX(Lookup_Table,MATCH(Number,Calculations!C:C,0),4),"")</f>
        <v/>
      </c>
      <c r="G86" s="15" t="str">
        <f>IF(Number&lt;=COUNT(Weightf),INDEX(Lookup_Table,MATCH(Number,Calculations!C:C,0),11),"")</f>
        <v/>
      </c>
      <c r="H86" s="15" t="str">
        <f>IF(Number&lt;=COUNT(Weightf),INDEX(Lookup_Table,MATCH(Number,Calculations!C:C,0),12),"")</f>
        <v/>
      </c>
      <c r="I86" s="23" t="str">
        <f>IF(Number&lt;=COUNT(Weightf),INDEX(Lookup_Table,MATCH(Number,Calculations!C:C,0),13),"")</f>
        <v/>
      </c>
      <c r="J8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7" spans="4:10" x14ac:dyDescent="0.2">
      <c r="D87" s="48">
        <v>86</v>
      </c>
      <c r="E87" s="15" t="str">
        <f>IF(Number&lt;=COUNT(Weightf),INDEX(Lookup_Table,MATCH(Number,Calculations!C:C,0),3),"")</f>
        <v/>
      </c>
      <c r="F87" s="15" t="str">
        <f>IF(Number&lt;=COUNT(Weightf),INDEX(Lookup_Table,MATCH(Number,Calculations!C:C,0),4),"")</f>
        <v/>
      </c>
      <c r="G87" s="15" t="str">
        <f>IF(Number&lt;=COUNT(Weightf),INDEX(Lookup_Table,MATCH(Number,Calculations!C:C,0),11),"")</f>
        <v/>
      </c>
      <c r="H87" s="15" t="str">
        <f>IF(Number&lt;=COUNT(Weightf),INDEX(Lookup_Table,MATCH(Number,Calculations!C:C,0),12),"")</f>
        <v/>
      </c>
      <c r="I87" s="23" t="str">
        <f>IF(Number&lt;=COUNT(Weightf),INDEX(Lookup_Table,MATCH(Number,Calculations!C:C,0),13),"")</f>
        <v/>
      </c>
      <c r="J8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8" spans="4:10" x14ac:dyDescent="0.2">
      <c r="D88" s="48">
        <v>87</v>
      </c>
      <c r="E88" s="15" t="str">
        <f>IF(Number&lt;=COUNT(Weightf),INDEX(Lookup_Table,MATCH(Number,Calculations!C:C,0),3),"")</f>
        <v/>
      </c>
      <c r="F88" s="15" t="str">
        <f>IF(Number&lt;=COUNT(Weightf),INDEX(Lookup_Table,MATCH(Number,Calculations!C:C,0),4),"")</f>
        <v/>
      </c>
      <c r="G88" s="15" t="str">
        <f>IF(Number&lt;=COUNT(Weightf),INDEX(Lookup_Table,MATCH(Number,Calculations!C:C,0),11),"")</f>
        <v/>
      </c>
      <c r="H88" s="15" t="str">
        <f>IF(Number&lt;=COUNT(Weightf),INDEX(Lookup_Table,MATCH(Number,Calculations!C:C,0),12),"")</f>
        <v/>
      </c>
      <c r="I88" s="23" t="str">
        <f>IF(Number&lt;=COUNT(Weightf),INDEX(Lookup_Table,MATCH(Number,Calculations!C:C,0),13),"")</f>
        <v/>
      </c>
      <c r="J8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89" spans="4:10" x14ac:dyDescent="0.2">
      <c r="D89" s="48">
        <v>88</v>
      </c>
      <c r="E89" s="15" t="str">
        <f>IF(Number&lt;=COUNT(Weightf),INDEX(Lookup_Table,MATCH(Number,Calculations!C:C,0),3),"")</f>
        <v/>
      </c>
      <c r="F89" s="15" t="str">
        <f>IF(Number&lt;=COUNT(Weightf),INDEX(Lookup_Table,MATCH(Number,Calculations!C:C,0),4),"")</f>
        <v/>
      </c>
      <c r="G89" s="15" t="str">
        <f>IF(Number&lt;=COUNT(Weightf),INDEX(Lookup_Table,MATCH(Number,Calculations!C:C,0),11),"")</f>
        <v/>
      </c>
      <c r="H89" s="15" t="str">
        <f>IF(Number&lt;=COUNT(Weightf),INDEX(Lookup_Table,MATCH(Number,Calculations!C:C,0),12),"")</f>
        <v/>
      </c>
      <c r="I89" s="23" t="str">
        <f>IF(Number&lt;=COUNT(Weightf),INDEX(Lookup_Table,MATCH(Number,Calculations!C:C,0),13),"")</f>
        <v/>
      </c>
      <c r="J8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0" spans="4:10" x14ac:dyDescent="0.2">
      <c r="D90" s="48">
        <v>89</v>
      </c>
      <c r="E90" s="15" t="str">
        <f>IF(Number&lt;=COUNT(Weightf),INDEX(Lookup_Table,MATCH(Number,Calculations!C:C,0),3),"")</f>
        <v/>
      </c>
      <c r="F90" s="15" t="str">
        <f>IF(Number&lt;=COUNT(Weightf),INDEX(Lookup_Table,MATCH(Number,Calculations!C:C,0),4),"")</f>
        <v/>
      </c>
      <c r="G90" s="15" t="str">
        <f>IF(Number&lt;=COUNT(Weightf),INDEX(Lookup_Table,MATCH(Number,Calculations!C:C,0),11),"")</f>
        <v/>
      </c>
      <c r="H90" s="15" t="str">
        <f>IF(Number&lt;=COUNT(Weightf),INDEX(Lookup_Table,MATCH(Number,Calculations!C:C,0),12),"")</f>
        <v/>
      </c>
      <c r="I90" s="23" t="str">
        <f>IF(Number&lt;=COUNT(Weightf),INDEX(Lookup_Table,MATCH(Number,Calculations!C:C,0),13),"")</f>
        <v/>
      </c>
      <c r="J9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1" spans="4:10" x14ac:dyDescent="0.2">
      <c r="D91" s="48">
        <v>90</v>
      </c>
      <c r="E91" s="15" t="str">
        <f>IF(Number&lt;=COUNT(Weightf),INDEX(Lookup_Table,MATCH(Number,Calculations!C:C,0),3),"")</f>
        <v/>
      </c>
      <c r="F91" s="15" t="str">
        <f>IF(Number&lt;=COUNT(Weightf),INDEX(Lookup_Table,MATCH(Number,Calculations!C:C,0),4),"")</f>
        <v/>
      </c>
      <c r="G91" s="15" t="str">
        <f>IF(Number&lt;=COUNT(Weightf),INDEX(Lookup_Table,MATCH(Number,Calculations!C:C,0),11),"")</f>
        <v/>
      </c>
      <c r="H91" s="15" t="str">
        <f>IF(Number&lt;=COUNT(Weightf),INDEX(Lookup_Table,MATCH(Number,Calculations!C:C,0),12),"")</f>
        <v/>
      </c>
      <c r="I91" s="23" t="str">
        <f>IF(Number&lt;=COUNT(Weightf),INDEX(Lookup_Table,MATCH(Number,Calculations!C:C,0),13),"")</f>
        <v/>
      </c>
      <c r="J9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2" spans="4:10" x14ac:dyDescent="0.2">
      <c r="D92" s="48">
        <v>91</v>
      </c>
      <c r="E92" s="15" t="str">
        <f>IF(Number&lt;=COUNT(Weightf),INDEX(Lookup_Table,MATCH(Number,Calculations!C:C,0),3),"")</f>
        <v/>
      </c>
      <c r="F92" s="15" t="str">
        <f>IF(Number&lt;=COUNT(Weightf),INDEX(Lookup_Table,MATCH(Number,Calculations!C:C,0),4),"")</f>
        <v/>
      </c>
      <c r="G92" s="15" t="str">
        <f>IF(Number&lt;=COUNT(Weightf),INDEX(Lookup_Table,MATCH(Number,Calculations!C:C,0),11),"")</f>
        <v/>
      </c>
      <c r="H92" s="15" t="str">
        <f>IF(Number&lt;=COUNT(Weightf),INDEX(Lookup_Table,MATCH(Number,Calculations!C:C,0),12),"")</f>
        <v/>
      </c>
      <c r="I92" s="23" t="str">
        <f>IF(Number&lt;=COUNT(Weightf),INDEX(Lookup_Table,MATCH(Number,Calculations!C:C,0),13),"")</f>
        <v/>
      </c>
      <c r="J9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3" spans="4:10" x14ac:dyDescent="0.2">
      <c r="D93" s="48">
        <v>92</v>
      </c>
      <c r="E93" s="15" t="str">
        <f>IF(Number&lt;=COUNT(Weightf),INDEX(Lookup_Table,MATCH(Number,Calculations!C:C,0),3),"")</f>
        <v/>
      </c>
      <c r="F93" s="15" t="str">
        <f>IF(Number&lt;=COUNT(Weightf),INDEX(Lookup_Table,MATCH(Number,Calculations!C:C,0),4),"")</f>
        <v/>
      </c>
      <c r="G93" s="15" t="str">
        <f>IF(Number&lt;=COUNT(Weightf),INDEX(Lookup_Table,MATCH(Number,Calculations!C:C,0),11),"")</f>
        <v/>
      </c>
      <c r="H93" s="15" t="str">
        <f>IF(Number&lt;=COUNT(Weightf),INDEX(Lookup_Table,MATCH(Number,Calculations!C:C,0),12),"")</f>
        <v/>
      </c>
      <c r="I93" s="23" t="str">
        <f>IF(Number&lt;=COUNT(Weightf),INDEX(Lookup_Table,MATCH(Number,Calculations!C:C,0),13),"")</f>
        <v/>
      </c>
      <c r="J9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4" spans="4:10" x14ac:dyDescent="0.2">
      <c r="D94" s="48">
        <v>93</v>
      </c>
      <c r="E94" s="15" t="str">
        <f>IF(Number&lt;=COUNT(Weightf),INDEX(Lookup_Table,MATCH(Number,Calculations!C:C,0),3),"")</f>
        <v/>
      </c>
      <c r="F94" s="15" t="str">
        <f>IF(Number&lt;=COUNT(Weightf),INDEX(Lookup_Table,MATCH(Number,Calculations!C:C,0),4),"")</f>
        <v/>
      </c>
      <c r="G94" s="15" t="str">
        <f>IF(Number&lt;=COUNT(Weightf),INDEX(Lookup_Table,MATCH(Number,Calculations!C:C,0),11),"")</f>
        <v/>
      </c>
      <c r="H94" s="15" t="str">
        <f>IF(Number&lt;=COUNT(Weightf),INDEX(Lookup_Table,MATCH(Number,Calculations!C:C,0),12),"")</f>
        <v/>
      </c>
      <c r="I94" s="23" t="str">
        <f>IF(Number&lt;=COUNT(Weightf),INDEX(Lookup_Table,MATCH(Number,Calculations!C:C,0),13),"")</f>
        <v/>
      </c>
      <c r="J9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5" spans="4:10" x14ac:dyDescent="0.2">
      <c r="D95" s="48">
        <v>94</v>
      </c>
      <c r="E95" s="15" t="str">
        <f>IF(Number&lt;=COUNT(Weightf),INDEX(Lookup_Table,MATCH(Number,Calculations!C:C,0),3),"")</f>
        <v/>
      </c>
      <c r="F95" s="15" t="str">
        <f>IF(Number&lt;=COUNT(Weightf),INDEX(Lookup_Table,MATCH(Number,Calculations!C:C,0),4),"")</f>
        <v/>
      </c>
      <c r="G95" s="15" t="str">
        <f>IF(Number&lt;=COUNT(Weightf),INDEX(Lookup_Table,MATCH(Number,Calculations!C:C,0),11),"")</f>
        <v/>
      </c>
      <c r="H95" s="15" t="str">
        <f>IF(Number&lt;=COUNT(Weightf),INDEX(Lookup_Table,MATCH(Number,Calculations!C:C,0),12),"")</f>
        <v/>
      </c>
      <c r="I95" s="23" t="str">
        <f>IF(Number&lt;=COUNT(Weightf),INDEX(Lookup_Table,MATCH(Number,Calculations!C:C,0),13),"")</f>
        <v/>
      </c>
      <c r="J9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6" spans="4:10" x14ac:dyDescent="0.2">
      <c r="D96" s="48">
        <v>95</v>
      </c>
      <c r="E96" s="15" t="str">
        <f>IF(Number&lt;=COUNT(Weightf),INDEX(Lookup_Table,MATCH(Number,Calculations!C:C,0),3),"")</f>
        <v/>
      </c>
      <c r="F96" s="15" t="str">
        <f>IF(Number&lt;=COUNT(Weightf),INDEX(Lookup_Table,MATCH(Number,Calculations!C:C,0),4),"")</f>
        <v/>
      </c>
      <c r="G96" s="15" t="str">
        <f>IF(Number&lt;=COUNT(Weightf),INDEX(Lookup_Table,MATCH(Number,Calculations!C:C,0),11),"")</f>
        <v/>
      </c>
      <c r="H96" s="15" t="str">
        <f>IF(Number&lt;=COUNT(Weightf),INDEX(Lookup_Table,MATCH(Number,Calculations!C:C,0),12),"")</f>
        <v/>
      </c>
      <c r="I96" s="23" t="str">
        <f>IF(Number&lt;=COUNT(Weightf),INDEX(Lookup_Table,MATCH(Number,Calculations!C:C,0),13),"")</f>
        <v/>
      </c>
      <c r="J9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7" spans="4:10" x14ac:dyDescent="0.2">
      <c r="D97" s="48">
        <v>96</v>
      </c>
      <c r="E97" s="15" t="str">
        <f>IF(Number&lt;=COUNT(Weightf),INDEX(Lookup_Table,MATCH(Number,Calculations!C:C,0),3),"")</f>
        <v/>
      </c>
      <c r="F97" s="15" t="str">
        <f>IF(Number&lt;=COUNT(Weightf),INDEX(Lookup_Table,MATCH(Number,Calculations!C:C,0),4),"")</f>
        <v/>
      </c>
      <c r="G97" s="15" t="str">
        <f>IF(Number&lt;=COUNT(Weightf),INDEX(Lookup_Table,MATCH(Number,Calculations!C:C,0),11),"")</f>
        <v/>
      </c>
      <c r="H97" s="15" t="str">
        <f>IF(Number&lt;=COUNT(Weightf),INDEX(Lookup_Table,MATCH(Number,Calculations!C:C,0),12),"")</f>
        <v/>
      </c>
      <c r="I97" s="23" t="str">
        <f>IF(Number&lt;=COUNT(Weightf),INDEX(Lookup_Table,MATCH(Number,Calculations!C:C,0),13),"")</f>
        <v/>
      </c>
      <c r="J9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8" spans="4:10" x14ac:dyDescent="0.2">
      <c r="D98" s="48">
        <v>97</v>
      </c>
      <c r="E98" s="15" t="str">
        <f>IF(Number&lt;=COUNT(Weightf),INDEX(Lookup_Table,MATCH(Number,Calculations!C:C,0),3),"")</f>
        <v/>
      </c>
      <c r="F98" s="15" t="str">
        <f>IF(Number&lt;=COUNT(Weightf),INDEX(Lookup_Table,MATCH(Number,Calculations!C:C,0),4),"")</f>
        <v/>
      </c>
      <c r="G98" s="15" t="str">
        <f>IF(Number&lt;=COUNT(Weightf),INDEX(Lookup_Table,MATCH(Number,Calculations!C:C,0),11),"")</f>
        <v/>
      </c>
      <c r="H98" s="15" t="str">
        <f>IF(Number&lt;=COUNT(Weightf),INDEX(Lookup_Table,MATCH(Number,Calculations!C:C,0),12),"")</f>
        <v/>
      </c>
      <c r="I98" s="23" t="str">
        <f>IF(Number&lt;=COUNT(Weightf),INDEX(Lookup_Table,MATCH(Number,Calculations!C:C,0),13),"")</f>
        <v/>
      </c>
      <c r="J9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99" spans="4:10" x14ac:dyDescent="0.2">
      <c r="D99" s="48">
        <v>98</v>
      </c>
      <c r="E99" s="15" t="str">
        <f>IF(Number&lt;=COUNT(Weightf),INDEX(Lookup_Table,MATCH(Number,Calculations!C:C,0),3),"")</f>
        <v/>
      </c>
      <c r="F99" s="15" t="str">
        <f>IF(Number&lt;=COUNT(Weightf),INDEX(Lookup_Table,MATCH(Number,Calculations!C:C,0),4),"")</f>
        <v/>
      </c>
      <c r="G99" s="15" t="str">
        <f>IF(Number&lt;=COUNT(Weightf),INDEX(Lookup_Table,MATCH(Number,Calculations!C:C,0),11),"")</f>
        <v/>
      </c>
      <c r="H99" s="15" t="str">
        <f>IF(Number&lt;=COUNT(Weightf),INDEX(Lookup_Table,MATCH(Number,Calculations!C:C,0),12),"")</f>
        <v/>
      </c>
      <c r="I99" s="23" t="str">
        <f>IF(Number&lt;=COUNT(Weightf),INDEX(Lookup_Table,MATCH(Number,Calculations!C:C,0),13),"")</f>
        <v/>
      </c>
      <c r="J9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0" spans="4:10" x14ac:dyDescent="0.2">
      <c r="D100" s="48">
        <v>99</v>
      </c>
      <c r="E100" s="15" t="str">
        <f>IF(Number&lt;=COUNT(Weightf),INDEX(Lookup_Table,MATCH(Number,Calculations!C:C,0),3),"")</f>
        <v/>
      </c>
      <c r="F100" s="15" t="str">
        <f>IF(Number&lt;=COUNT(Weightf),INDEX(Lookup_Table,MATCH(Number,Calculations!C:C,0),4),"")</f>
        <v/>
      </c>
      <c r="G100" s="15" t="str">
        <f>IF(Number&lt;=COUNT(Weightf),INDEX(Lookup_Table,MATCH(Number,Calculations!C:C,0),11),"")</f>
        <v/>
      </c>
      <c r="H100" s="15" t="str">
        <f>IF(Number&lt;=COUNT(Weightf),INDEX(Lookup_Table,MATCH(Number,Calculations!C:C,0),12),"")</f>
        <v/>
      </c>
      <c r="I100" s="23" t="str">
        <f>IF(Number&lt;=COUNT(Weightf),INDEX(Lookup_Table,MATCH(Number,Calculations!C:C,0),13),"")</f>
        <v/>
      </c>
      <c r="J10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1" spans="4:10" x14ac:dyDescent="0.2">
      <c r="D101" s="48">
        <v>100</v>
      </c>
      <c r="E101" s="15" t="str">
        <f>IF(Number&lt;=COUNT(Weightf),INDEX(Lookup_Table,MATCH(Number,Calculations!C:C,0),3),"")</f>
        <v/>
      </c>
      <c r="F101" s="15" t="str">
        <f>IF(Number&lt;=COUNT(Weightf),INDEX(Lookup_Table,MATCH(Number,Calculations!C:C,0),4),"")</f>
        <v/>
      </c>
      <c r="G101" s="15" t="str">
        <f>IF(Number&lt;=COUNT(Weightf),INDEX(Lookup_Table,MATCH(Number,Calculations!C:C,0),11),"")</f>
        <v/>
      </c>
      <c r="H101" s="15" t="str">
        <f>IF(Number&lt;=COUNT(Weightf),INDEX(Lookup_Table,MATCH(Number,Calculations!C:C,0),12),"")</f>
        <v/>
      </c>
      <c r="I101" s="23" t="str">
        <f>IF(Number&lt;=COUNT(Weightf),INDEX(Lookup_Table,MATCH(Number,Calculations!C:C,0),13),"")</f>
        <v/>
      </c>
      <c r="J10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2" spans="4:10" x14ac:dyDescent="0.2">
      <c r="D102" s="48">
        <v>101</v>
      </c>
      <c r="E102" s="15" t="str">
        <f>IF(Number&lt;=COUNT(Weightf),INDEX(Lookup_Table,MATCH(Number,Calculations!C:C,0),3),"")</f>
        <v/>
      </c>
      <c r="F102" s="15" t="str">
        <f>IF(Number&lt;=COUNT(Weightf),INDEX(Lookup_Table,MATCH(Number,Calculations!C:C,0),4),"")</f>
        <v/>
      </c>
      <c r="G102" s="15" t="str">
        <f>IF(Number&lt;=COUNT(Weightf),INDEX(Lookup_Table,MATCH(Number,Calculations!C:C,0),11),"")</f>
        <v/>
      </c>
      <c r="H102" s="15" t="str">
        <f>IF(Number&lt;=COUNT(Weightf),INDEX(Lookup_Table,MATCH(Number,Calculations!C:C,0),12),"")</f>
        <v/>
      </c>
      <c r="I102" s="23" t="str">
        <f>IF(Number&lt;=COUNT(Weightf),INDEX(Lookup_Table,MATCH(Number,Calculations!C:C,0),13),"")</f>
        <v/>
      </c>
      <c r="J10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3" spans="4:10" x14ac:dyDescent="0.2">
      <c r="D103" s="48">
        <v>102</v>
      </c>
      <c r="E103" s="15" t="str">
        <f>IF(Number&lt;=COUNT(Weightf),INDEX(Lookup_Table,MATCH(Number,Calculations!C:C,0),3),"")</f>
        <v/>
      </c>
      <c r="F103" s="15" t="str">
        <f>IF(Number&lt;=COUNT(Weightf),INDEX(Lookup_Table,MATCH(Number,Calculations!C:C,0),4),"")</f>
        <v/>
      </c>
      <c r="G103" s="15" t="str">
        <f>IF(Number&lt;=COUNT(Weightf),INDEX(Lookup_Table,MATCH(Number,Calculations!C:C,0),11),"")</f>
        <v/>
      </c>
      <c r="H103" s="15" t="str">
        <f>IF(Number&lt;=COUNT(Weightf),INDEX(Lookup_Table,MATCH(Number,Calculations!C:C,0),12),"")</f>
        <v/>
      </c>
      <c r="I103" s="23" t="str">
        <f>IF(Number&lt;=COUNT(Weightf),INDEX(Lookup_Table,MATCH(Number,Calculations!C:C,0),13),"")</f>
        <v/>
      </c>
      <c r="J10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4" spans="4:10" x14ac:dyDescent="0.2">
      <c r="D104" s="48">
        <v>103</v>
      </c>
      <c r="E104" s="15" t="str">
        <f>IF(Number&lt;=COUNT(Weightf),INDEX(Lookup_Table,MATCH(Number,Calculations!C:C,0),3),"")</f>
        <v/>
      </c>
      <c r="F104" s="15" t="str">
        <f>IF(Number&lt;=COUNT(Weightf),INDEX(Lookup_Table,MATCH(Number,Calculations!C:C,0),4),"")</f>
        <v/>
      </c>
      <c r="G104" s="15" t="str">
        <f>IF(Number&lt;=COUNT(Weightf),INDEX(Lookup_Table,MATCH(Number,Calculations!C:C,0),11),"")</f>
        <v/>
      </c>
      <c r="H104" s="15" t="str">
        <f>IF(Number&lt;=COUNT(Weightf),INDEX(Lookup_Table,MATCH(Number,Calculations!C:C,0),12),"")</f>
        <v/>
      </c>
      <c r="I104" s="23" t="str">
        <f>IF(Number&lt;=COUNT(Weightf),INDEX(Lookup_Table,MATCH(Number,Calculations!C:C,0),13),"")</f>
        <v/>
      </c>
      <c r="J10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5" spans="4:10" x14ac:dyDescent="0.2">
      <c r="D105" s="48">
        <v>104</v>
      </c>
      <c r="E105" s="15" t="str">
        <f>IF(Number&lt;=COUNT(Weightf),INDEX(Lookup_Table,MATCH(Number,Calculations!C:C,0),3),"")</f>
        <v/>
      </c>
      <c r="F105" s="15" t="str">
        <f>IF(Number&lt;=COUNT(Weightf),INDEX(Lookup_Table,MATCH(Number,Calculations!C:C,0),4),"")</f>
        <v/>
      </c>
      <c r="G105" s="15" t="str">
        <f>IF(Number&lt;=COUNT(Weightf),INDEX(Lookup_Table,MATCH(Number,Calculations!C:C,0),11),"")</f>
        <v/>
      </c>
      <c r="H105" s="15" t="str">
        <f>IF(Number&lt;=COUNT(Weightf),INDEX(Lookup_Table,MATCH(Number,Calculations!C:C,0),12),"")</f>
        <v/>
      </c>
      <c r="I105" s="23" t="str">
        <f>IF(Number&lt;=COUNT(Weightf),INDEX(Lookup_Table,MATCH(Number,Calculations!C:C,0),13),"")</f>
        <v/>
      </c>
      <c r="J10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6" spans="4:10" x14ac:dyDescent="0.2">
      <c r="D106" s="48">
        <v>105</v>
      </c>
      <c r="E106" s="15" t="str">
        <f>IF(Number&lt;=COUNT(Weightf),INDEX(Lookup_Table,MATCH(Number,Calculations!C:C,0),3),"")</f>
        <v/>
      </c>
      <c r="F106" s="15" t="str">
        <f>IF(Number&lt;=COUNT(Weightf),INDEX(Lookup_Table,MATCH(Number,Calculations!C:C,0),4),"")</f>
        <v/>
      </c>
      <c r="G106" s="15" t="str">
        <f>IF(Number&lt;=COUNT(Weightf),INDEX(Lookup_Table,MATCH(Number,Calculations!C:C,0),11),"")</f>
        <v/>
      </c>
      <c r="H106" s="15" t="str">
        <f>IF(Number&lt;=COUNT(Weightf),INDEX(Lookup_Table,MATCH(Number,Calculations!C:C,0),12),"")</f>
        <v/>
      </c>
      <c r="I106" s="23" t="str">
        <f>IF(Number&lt;=COUNT(Weightf),INDEX(Lookup_Table,MATCH(Number,Calculations!C:C,0),13),"")</f>
        <v/>
      </c>
      <c r="J10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7" spans="4:10" x14ac:dyDescent="0.2">
      <c r="D107" s="48">
        <v>106</v>
      </c>
      <c r="E107" s="15" t="str">
        <f>IF(Number&lt;=COUNT(Weightf),INDEX(Lookup_Table,MATCH(Number,Calculations!C:C,0),3),"")</f>
        <v/>
      </c>
      <c r="F107" s="15" t="str">
        <f>IF(Number&lt;=COUNT(Weightf),INDEX(Lookup_Table,MATCH(Number,Calculations!C:C,0),4),"")</f>
        <v/>
      </c>
      <c r="G107" s="15" t="str">
        <f>IF(Number&lt;=COUNT(Weightf),INDEX(Lookup_Table,MATCH(Number,Calculations!C:C,0),11),"")</f>
        <v/>
      </c>
      <c r="H107" s="15" t="str">
        <f>IF(Number&lt;=COUNT(Weightf),INDEX(Lookup_Table,MATCH(Number,Calculations!C:C,0),12),"")</f>
        <v/>
      </c>
      <c r="I107" s="23" t="str">
        <f>IF(Number&lt;=COUNT(Weightf),INDEX(Lookup_Table,MATCH(Number,Calculations!C:C,0),13),"")</f>
        <v/>
      </c>
      <c r="J10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8" spans="4:10" x14ac:dyDescent="0.2">
      <c r="D108" s="48">
        <v>107</v>
      </c>
      <c r="E108" s="15" t="str">
        <f>IF(Number&lt;=COUNT(Weightf),INDEX(Lookup_Table,MATCH(Number,Calculations!C:C,0),3),"")</f>
        <v/>
      </c>
      <c r="F108" s="15" t="str">
        <f>IF(Number&lt;=COUNT(Weightf),INDEX(Lookup_Table,MATCH(Number,Calculations!C:C,0),4),"")</f>
        <v/>
      </c>
      <c r="G108" s="15" t="str">
        <f>IF(Number&lt;=COUNT(Weightf),INDEX(Lookup_Table,MATCH(Number,Calculations!C:C,0),11),"")</f>
        <v/>
      </c>
      <c r="H108" s="15" t="str">
        <f>IF(Number&lt;=COUNT(Weightf),INDEX(Lookup_Table,MATCH(Number,Calculations!C:C,0),12),"")</f>
        <v/>
      </c>
      <c r="I108" s="23" t="str">
        <f>IF(Number&lt;=COUNT(Weightf),INDEX(Lookup_Table,MATCH(Number,Calculations!C:C,0),13),"")</f>
        <v/>
      </c>
      <c r="J10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09" spans="4:10" x14ac:dyDescent="0.2">
      <c r="D109" s="48">
        <v>108</v>
      </c>
      <c r="E109" s="15" t="str">
        <f>IF(Number&lt;=COUNT(Weightf),INDEX(Lookup_Table,MATCH(Number,Calculations!C:C,0),3),"")</f>
        <v/>
      </c>
      <c r="F109" s="15" t="str">
        <f>IF(Number&lt;=COUNT(Weightf),INDEX(Lookup_Table,MATCH(Number,Calculations!C:C,0),4),"")</f>
        <v/>
      </c>
      <c r="G109" s="15" t="str">
        <f>IF(Number&lt;=COUNT(Weightf),INDEX(Lookup_Table,MATCH(Number,Calculations!C:C,0),11),"")</f>
        <v/>
      </c>
      <c r="H109" s="15" t="str">
        <f>IF(Number&lt;=COUNT(Weightf),INDEX(Lookup_Table,MATCH(Number,Calculations!C:C,0),12),"")</f>
        <v/>
      </c>
      <c r="I109" s="23" t="str">
        <f>IF(Number&lt;=COUNT(Weightf),INDEX(Lookup_Table,MATCH(Number,Calculations!C:C,0),13),"")</f>
        <v/>
      </c>
      <c r="J10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0" spans="4:10" x14ac:dyDescent="0.2">
      <c r="D110" s="48">
        <v>109</v>
      </c>
      <c r="E110" s="15" t="str">
        <f>IF(Number&lt;=COUNT(Weightf),INDEX(Lookup_Table,MATCH(Number,Calculations!C:C,0),3),"")</f>
        <v/>
      </c>
      <c r="F110" s="15" t="str">
        <f>IF(Number&lt;=COUNT(Weightf),INDEX(Lookup_Table,MATCH(Number,Calculations!C:C,0),4),"")</f>
        <v/>
      </c>
      <c r="G110" s="15" t="str">
        <f>IF(Number&lt;=COUNT(Weightf),INDEX(Lookup_Table,MATCH(Number,Calculations!C:C,0),11),"")</f>
        <v/>
      </c>
      <c r="H110" s="15" t="str">
        <f>IF(Number&lt;=COUNT(Weightf),INDEX(Lookup_Table,MATCH(Number,Calculations!C:C,0),12),"")</f>
        <v/>
      </c>
      <c r="I110" s="23" t="str">
        <f>IF(Number&lt;=COUNT(Weightf),INDEX(Lookup_Table,MATCH(Number,Calculations!C:C,0),13),"")</f>
        <v/>
      </c>
      <c r="J11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1" spans="4:10" x14ac:dyDescent="0.2">
      <c r="D111" s="48">
        <v>110</v>
      </c>
      <c r="E111" s="15" t="str">
        <f>IF(Number&lt;=COUNT(Weightf),INDEX(Lookup_Table,MATCH(Number,Calculations!C:C,0),3),"")</f>
        <v/>
      </c>
      <c r="F111" s="15" t="str">
        <f>IF(Number&lt;=COUNT(Weightf),INDEX(Lookup_Table,MATCH(Number,Calculations!C:C,0),4),"")</f>
        <v/>
      </c>
      <c r="G111" s="15" t="str">
        <f>IF(Number&lt;=COUNT(Weightf),INDEX(Lookup_Table,MATCH(Number,Calculations!C:C,0),11),"")</f>
        <v/>
      </c>
      <c r="H111" s="15" t="str">
        <f>IF(Number&lt;=COUNT(Weightf),INDEX(Lookup_Table,MATCH(Number,Calculations!C:C,0),12),"")</f>
        <v/>
      </c>
      <c r="I111" s="23" t="str">
        <f>IF(Number&lt;=COUNT(Weightf),INDEX(Lookup_Table,MATCH(Number,Calculations!C:C,0),13),"")</f>
        <v/>
      </c>
      <c r="J11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2" spans="4:10" x14ac:dyDescent="0.2">
      <c r="D112" s="48">
        <v>111</v>
      </c>
      <c r="E112" s="15" t="str">
        <f>IF(Number&lt;=COUNT(Weightf),INDEX(Lookup_Table,MATCH(Number,Calculations!C:C,0),3),"")</f>
        <v/>
      </c>
      <c r="F112" s="15" t="str">
        <f>IF(Number&lt;=COUNT(Weightf),INDEX(Lookup_Table,MATCH(Number,Calculations!C:C,0),4),"")</f>
        <v/>
      </c>
      <c r="G112" s="15" t="str">
        <f>IF(Number&lt;=COUNT(Weightf),INDEX(Lookup_Table,MATCH(Number,Calculations!C:C,0),11),"")</f>
        <v/>
      </c>
      <c r="H112" s="15" t="str">
        <f>IF(Number&lt;=COUNT(Weightf),INDEX(Lookup_Table,MATCH(Number,Calculations!C:C,0),12),"")</f>
        <v/>
      </c>
      <c r="I112" s="23" t="str">
        <f>IF(Number&lt;=COUNT(Weightf),INDEX(Lookup_Table,MATCH(Number,Calculations!C:C,0),13),"")</f>
        <v/>
      </c>
      <c r="J11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3" spans="4:10" x14ac:dyDescent="0.2">
      <c r="D113" s="48">
        <v>112</v>
      </c>
      <c r="E113" s="15" t="str">
        <f>IF(Number&lt;=COUNT(Weightf),INDEX(Lookup_Table,MATCH(Number,Calculations!C:C,0),3),"")</f>
        <v/>
      </c>
      <c r="F113" s="15" t="str">
        <f>IF(Number&lt;=COUNT(Weightf),INDEX(Lookup_Table,MATCH(Number,Calculations!C:C,0),4),"")</f>
        <v/>
      </c>
      <c r="G113" s="15" t="str">
        <f>IF(Number&lt;=COUNT(Weightf),INDEX(Lookup_Table,MATCH(Number,Calculations!C:C,0),11),"")</f>
        <v/>
      </c>
      <c r="H113" s="15" t="str">
        <f>IF(Number&lt;=COUNT(Weightf),INDEX(Lookup_Table,MATCH(Number,Calculations!C:C,0),12),"")</f>
        <v/>
      </c>
      <c r="I113" s="23" t="str">
        <f>IF(Number&lt;=COUNT(Weightf),INDEX(Lookup_Table,MATCH(Number,Calculations!C:C,0),13),"")</f>
        <v/>
      </c>
      <c r="J11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4" spans="4:10" x14ac:dyDescent="0.2">
      <c r="D114" s="48">
        <v>113</v>
      </c>
      <c r="E114" s="15" t="str">
        <f>IF(Number&lt;=COUNT(Weightf),INDEX(Lookup_Table,MATCH(Number,Calculations!C:C,0),3),"")</f>
        <v/>
      </c>
      <c r="F114" s="15" t="str">
        <f>IF(Number&lt;=COUNT(Weightf),INDEX(Lookup_Table,MATCH(Number,Calculations!C:C,0),4),"")</f>
        <v/>
      </c>
      <c r="G114" s="15" t="str">
        <f>IF(Number&lt;=COUNT(Weightf),INDEX(Lookup_Table,MATCH(Number,Calculations!C:C,0),11),"")</f>
        <v/>
      </c>
      <c r="H114" s="15" t="str">
        <f>IF(Number&lt;=COUNT(Weightf),INDEX(Lookup_Table,MATCH(Number,Calculations!C:C,0),12),"")</f>
        <v/>
      </c>
      <c r="I114" s="23" t="str">
        <f>IF(Number&lt;=COUNT(Weightf),INDEX(Lookup_Table,MATCH(Number,Calculations!C:C,0),13),"")</f>
        <v/>
      </c>
      <c r="J11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5" spans="4:10" x14ac:dyDescent="0.2">
      <c r="D115" s="48">
        <v>114</v>
      </c>
      <c r="E115" s="15" t="str">
        <f>IF(Number&lt;=COUNT(Weightf),INDEX(Lookup_Table,MATCH(Number,Calculations!C:C,0),3),"")</f>
        <v/>
      </c>
      <c r="F115" s="15" t="str">
        <f>IF(Number&lt;=COUNT(Weightf),INDEX(Lookup_Table,MATCH(Number,Calculations!C:C,0),4),"")</f>
        <v/>
      </c>
      <c r="G115" s="15" t="str">
        <f>IF(Number&lt;=COUNT(Weightf),INDEX(Lookup_Table,MATCH(Number,Calculations!C:C,0),11),"")</f>
        <v/>
      </c>
      <c r="H115" s="15" t="str">
        <f>IF(Number&lt;=COUNT(Weightf),INDEX(Lookup_Table,MATCH(Number,Calculations!C:C,0),12),"")</f>
        <v/>
      </c>
      <c r="I115" s="23" t="str">
        <f>IF(Number&lt;=COUNT(Weightf),INDEX(Lookup_Table,MATCH(Number,Calculations!C:C,0),13),"")</f>
        <v/>
      </c>
      <c r="J11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6" spans="4:10" x14ac:dyDescent="0.2">
      <c r="D116" s="48">
        <v>115</v>
      </c>
      <c r="E116" s="15" t="str">
        <f>IF(Number&lt;=COUNT(Weightf),INDEX(Lookup_Table,MATCH(Number,Calculations!C:C,0),3),"")</f>
        <v/>
      </c>
      <c r="F116" s="15" t="str">
        <f>IF(Number&lt;=COUNT(Weightf),INDEX(Lookup_Table,MATCH(Number,Calculations!C:C,0),4),"")</f>
        <v/>
      </c>
      <c r="G116" s="15" t="str">
        <f>IF(Number&lt;=COUNT(Weightf),INDEX(Lookup_Table,MATCH(Number,Calculations!C:C,0),11),"")</f>
        <v/>
      </c>
      <c r="H116" s="15" t="str">
        <f>IF(Number&lt;=COUNT(Weightf),INDEX(Lookup_Table,MATCH(Number,Calculations!C:C,0),12),"")</f>
        <v/>
      </c>
      <c r="I116" s="23" t="str">
        <f>IF(Number&lt;=COUNT(Weightf),INDEX(Lookup_Table,MATCH(Number,Calculations!C:C,0),13),"")</f>
        <v/>
      </c>
      <c r="J11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7" spans="4:10" x14ac:dyDescent="0.2">
      <c r="D117" s="48">
        <v>116</v>
      </c>
      <c r="E117" s="15" t="str">
        <f>IF(Number&lt;=COUNT(Weightf),INDEX(Lookup_Table,MATCH(Number,Calculations!C:C,0),3),"")</f>
        <v/>
      </c>
      <c r="F117" s="15" t="str">
        <f>IF(Number&lt;=COUNT(Weightf),INDEX(Lookup_Table,MATCH(Number,Calculations!C:C,0),4),"")</f>
        <v/>
      </c>
      <c r="G117" s="15" t="str">
        <f>IF(Number&lt;=COUNT(Weightf),INDEX(Lookup_Table,MATCH(Number,Calculations!C:C,0),11),"")</f>
        <v/>
      </c>
      <c r="H117" s="15" t="str">
        <f>IF(Number&lt;=COUNT(Weightf),INDEX(Lookup_Table,MATCH(Number,Calculations!C:C,0),12),"")</f>
        <v/>
      </c>
      <c r="I117" s="23" t="str">
        <f>IF(Number&lt;=COUNT(Weightf),INDEX(Lookup_Table,MATCH(Number,Calculations!C:C,0),13),"")</f>
        <v/>
      </c>
      <c r="J11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8" spans="4:10" x14ac:dyDescent="0.2">
      <c r="D118" s="48">
        <v>117</v>
      </c>
      <c r="E118" s="15" t="str">
        <f>IF(Number&lt;=COUNT(Weightf),INDEX(Lookup_Table,MATCH(Number,Calculations!C:C,0),3),"")</f>
        <v/>
      </c>
      <c r="F118" s="15" t="str">
        <f>IF(Number&lt;=COUNT(Weightf),INDEX(Lookup_Table,MATCH(Number,Calculations!C:C,0),4),"")</f>
        <v/>
      </c>
      <c r="G118" s="15" t="str">
        <f>IF(Number&lt;=COUNT(Weightf),INDEX(Lookup_Table,MATCH(Number,Calculations!C:C,0),11),"")</f>
        <v/>
      </c>
      <c r="H118" s="15" t="str">
        <f>IF(Number&lt;=COUNT(Weightf),INDEX(Lookup_Table,MATCH(Number,Calculations!C:C,0),12),"")</f>
        <v/>
      </c>
      <c r="I118" s="23" t="str">
        <f>IF(Number&lt;=COUNT(Weightf),INDEX(Lookup_Table,MATCH(Number,Calculations!C:C,0),13),"")</f>
        <v/>
      </c>
      <c r="J11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19" spans="4:10" x14ac:dyDescent="0.2">
      <c r="D119" s="48">
        <v>118</v>
      </c>
      <c r="E119" s="15" t="str">
        <f>IF(Number&lt;=COUNT(Weightf),INDEX(Lookup_Table,MATCH(Number,Calculations!C:C,0),3),"")</f>
        <v/>
      </c>
      <c r="F119" s="15" t="str">
        <f>IF(Number&lt;=COUNT(Weightf),INDEX(Lookup_Table,MATCH(Number,Calculations!C:C,0),4),"")</f>
        <v/>
      </c>
      <c r="G119" s="15" t="str">
        <f>IF(Number&lt;=COUNT(Weightf),INDEX(Lookup_Table,MATCH(Number,Calculations!C:C,0),11),"")</f>
        <v/>
      </c>
      <c r="H119" s="15" t="str">
        <f>IF(Number&lt;=COUNT(Weightf),INDEX(Lookup_Table,MATCH(Number,Calculations!C:C,0),12),"")</f>
        <v/>
      </c>
      <c r="I119" s="23" t="str">
        <f>IF(Number&lt;=COUNT(Weightf),INDEX(Lookup_Table,MATCH(Number,Calculations!C:C,0),13),"")</f>
        <v/>
      </c>
      <c r="J11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0" spans="4:10" x14ac:dyDescent="0.2">
      <c r="D120" s="48">
        <v>119</v>
      </c>
      <c r="E120" s="15" t="str">
        <f>IF(Number&lt;=COUNT(Weightf),INDEX(Lookup_Table,MATCH(Number,Calculations!C:C,0),3),"")</f>
        <v/>
      </c>
      <c r="F120" s="15" t="str">
        <f>IF(Number&lt;=COUNT(Weightf),INDEX(Lookup_Table,MATCH(Number,Calculations!C:C,0),4),"")</f>
        <v/>
      </c>
      <c r="G120" s="15" t="str">
        <f>IF(Number&lt;=COUNT(Weightf),INDEX(Lookup_Table,MATCH(Number,Calculations!C:C,0),11),"")</f>
        <v/>
      </c>
      <c r="H120" s="15" t="str">
        <f>IF(Number&lt;=COUNT(Weightf),INDEX(Lookup_Table,MATCH(Number,Calculations!C:C,0),12),"")</f>
        <v/>
      </c>
      <c r="I120" s="23" t="str">
        <f>IF(Number&lt;=COUNT(Weightf),INDEX(Lookup_Table,MATCH(Number,Calculations!C:C,0),13),"")</f>
        <v/>
      </c>
      <c r="J12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1" spans="4:10" x14ac:dyDescent="0.2">
      <c r="D121" s="48">
        <v>120</v>
      </c>
      <c r="E121" s="15" t="str">
        <f>IF(Number&lt;=COUNT(Weightf),INDEX(Lookup_Table,MATCH(Number,Calculations!C:C,0),3),"")</f>
        <v/>
      </c>
      <c r="F121" s="15" t="str">
        <f>IF(Number&lt;=COUNT(Weightf),INDEX(Lookup_Table,MATCH(Number,Calculations!C:C,0),4),"")</f>
        <v/>
      </c>
      <c r="G121" s="15" t="str">
        <f>IF(Number&lt;=COUNT(Weightf),INDEX(Lookup_Table,MATCH(Number,Calculations!C:C,0),11),"")</f>
        <v/>
      </c>
      <c r="H121" s="15" t="str">
        <f>IF(Number&lt;=COUNT(Weightf),INDEX(Lookup_Table,MATCH(Number,Calculations!C:C,0),12),"")</f>
        <v/>
      </c>
      <c r="I121" s="23" t="str">
        <f>IF(Number&lt;=COUNT(Weightf),INDEX(Lookup_Table,MATCH(Number,Calculations!C:C,0),13),"")</f>
        <v/>
      </c>
      <c r="J12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2" spans="4:10" x14ac:dyDescent="0.2">
      <c r="D122" s="48">
        <v>121</v>
      </c>
      <c r="E122" s="15" t="str">
        <f>IF(Number&lt;=COUNT(Weightf),INDEX(Lookup_Table,MATCH(Number,Calculations!C:C,0),3),"")</f>
        <v/>
      </c>
      <c r="F122" s="15" t="str">
        <f>IF(Number&lt;=COUNT(Weightf),INDEX(Lookup_Table,MATCH(Number,Calculations!C:C,0),4),"")</f>
        <v/>
      </c>
      <c r="G122" s="15" t="str">
        <f>IF(Number&lt;=COUNT(Weightf),INDEX(Lookup_Table,MATCH(Number,Calculations!C:C,0),11),"")</f>
        <v/>
      </c>
      <c r="H122" s="15" t="str">
        <f>IF(Number&lt;=COUNT(Weightf),INDEX(Lookup_Table,MATCH(Number,Calculations!C:C,0),12),"")</f>
        <v/>
      </c>
      <c r="I122" s="23" t="str">
        <f>IF(Number&lt;=COUNT(Weightf),INDEX(Lookup_Table,MATCH(Number,Calculations!C:C,0),13),"")</f>
        <v/>
      </c>
      <c r="J12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3" spans="4:10" x14ac:dyDescent="0.2">
      <c r="D123" s="48">
        <v>122</v>
      </c>
      <c r="E123" s="15" t="str">
        <f>IF(Number&lt;=COUNT(Weightf),INDEX(Lookup_Table,MATCH(Number,Calculations!C:C,0),3),"")</f>
        <v/>
      </c>
      <c r="F123" s="15" t="str">
        <f>IF(Number&lt;=COUNT(Weightf),INDEX(Lookup_Table,MATCH(Number,Calculations!C:C,0),4),"")</f>
        <v/>
      </c>
      <c r="G123" s="15" t="str">
        <f>IF(Number&lt;=COUNT(Weightf),INDEX(Lookup_Table,MATCH(Number,Calculations!C:C,0),11),"")</f>
        <v/>
      </c>
      <c r="H123" s="15" t="str">
        <f>IF(Number&lt;=COUNT(Weightf),INDEX(Lookup_Table,MATCH(Number,Calculations!C:C,0),12),"")</f>
        <v/>
      </c>
      <c r="I123" s="23" t="str">
        <f>IF(Number&lt;=COUNT(Weightf),INDEX(Lookup_Table,MATCH(Number,Calculations!C:C,0),13),"")</f>
        <v/>
      </c>
      <c r="J12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4" spans="4:10" x14ac:dyDescent="0.2">
      <c r="D124" s="48">
        <v>123</v>
      </c>
      <c r="E124" s="15" t="str">
        <f>IF(Number&lt;=COUNT(Weightf),INDEX(Lookup_Table,MATCH(Number,Calculations!C:C,0),3),"")</f>
        <v/>
      </c>
      <c r="F124" s="15" t="str">
        <f>IF(Number&lt;=COUNT(Weightf),INDEX(Lookup_Table,MATCH(Number,Calculations!C:C,0),4),"")</f>
        <v/>
      </c>
      <c r="G124" s="15" t="str">
        <f>IF(Number&lt;=COUNT(Weightf),INDEX(Lookup_Table,MATCH(Number,Calculations!C:C,0),11),"")</f>
        <v/>
      </c>
      <c r="H124" s="15" t="str">
        <f>IF(Number&lt;=COUNT(Weightf),INDEX(Lookup_Table,MATCH(Number,Calculations!C:C,0),12),"")</f>
        <v/>
      </c>
      <c r="I124" s="23" t="str">
        <f>IF(Number&lt;=COUNT(Weightf),INDEX(Lookup_Table,MATCH(Number,Calculations!C:C,0),13),"")</f>
        <v/>
      </c>
      <c r="J12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5" spans="4:10" x14ac:dyDescent="0.2">
      <c r="D125" s="48">
        <v>124</v>
      </c>
      <c r="E125" s="15" t="str">
        <f>IF(Number&lt;=COUNT(Weightf),INDEX(Lookup_Table,MATCH(Number,Calculations!C:C,0),3),"")</f>
        <v/>
      </c>
      <c r="F125" s="15" t="str">
        <f>IF(Number&lt;=COUNT(Weightf),INDEX(Lookup_Table,MATCH(Number,Calculations!C:C,0),4),"")</f>
        <v/>
      </c>
      <c r="G125" s="15" t="str">
        <f>IF(Number&lt;=COUNT(Weightf),INDEX(Lookup_Table,MATCH(Number,Calculations!C:C,0),11),"")</f>
        <v/>
      </c>
      <c r="H125" s="15" t="str">
        <f>IF(Number&lt;=COUNT(Weightf),INDEX(Lookup_Table,MATCH(Number,Calculations!C:C,0),12),"")</f>
        <v/>
      </c>
      <c r="I125" s="23" t="str">
        <f>IF(Number&lt;=COUNT(Weightf),INDEX(Lookup_Table,MATCH(Number,Calculations!C:C,0),13),"")</f>
        <v/>
      </c>
      <c r="J12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6" spans="4:10" x14ac:dyDescent="0.2">
      <c r="D126" s="48">
        <v>125</v>
      </c>
      <c r="E126" s="15" t="str">
        <f>IF(Number&lt;=COUNT(Weightf),INDEX(Lookup_Table,MATCH(Number,Calculations!C:C,0),3),"")</f>
        <v/>
      </c>
      <c r="F126" s="15" t="str">
        <f>IF(Number&lt;=COUNT(Weightf),INDEX(Lookup_Table,MATCH(Number,Calculations!C:C,0),4),"")</f>
        <v/>
      </c>
      <c r="G126" s="15" t="str">
        <f>IF(Number&lt;=COUNT(Weightf),INDEX(Lookup_Table,MATCH(Number,Calculations!C:C,0),11),"")</f>
        <v/>
      </c>
      <c r="H126" s="15" t="str">
        <f>IF(Number&lt;=COUNT(Weightf),INDEX(Lookup_Table,MATCH(Number,Calculations!C:C,0),12),"")</f>
        <v/>
      </c>
      <c r="I126" s="23" t="str">
        <f>IF(Number&lt;=COUNT(Weightf),INDEX(Lookup_Table,MATCH(Number,Calculations!C:C,0),13),"")</f>
        <v/>
      </c>
      <c r="J12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7" spans="4:10" x14ac:dyDescent="0.2">
      <c r="D127" s="48">
        <v>126</v>
      </c>
      <c r="E127" s="15" t="str">
        <f>IF(Number&lt;=COUNT(Weightf),INDEX(Lookup_Table,MATCH(Number,Calculations!C:C,0),3),"")</f>
        <v/>
      </c>
      <c r="F127" s="15" t="str">
        <f>IF(Number&lt;=COUNT(Weightf),INDEX(Lookup_Table,MATCH(Number,Calculations!C:C,0),4),"")</f>
        <v/>
      </c>
      <c r="G127" s="15" t="str">
        <f>IF(Number&lt;=COUNT(Weightf),INDEX(Lookup_Table,MATCH(Number,Calculations!C:C,0),11),"")</f>
        <v/>
      </c>
      <c r="H127" s="15" t="str">
        <f>IF(Number&lt;=COUNT(Weightf),INDEX(Lookup_Table,MATCH(Number,Calculations!C:C,0),12),"")</f>
        <v/>
      </c>
      <c r="I127" s="23" t="str">
        <f>IF(Number&lt;=COUNT(Weightf),INDEX(Lookup_Table,MATCH(Number,Calculations!C:C,0),13),"")</f>
        <v/>
      </c>
      <c r="J12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8" spans="4:10" x14ac:dyDescent="0.2">
      <c r="D128" s="48">
        <v>127</v>
      </c>
      <c r="E128" s="15" t="str">
        <f>IF(Number&lt;=COUNT(Weightf),INDEX(Lookup_Table,MATCH(Number,Calculations!C:C,0),3),"")</f>
        <v/>
      </c>
      <c r="F128" s="15" t="str">
        <f>IF(Number&lt;=COUNT(Weightf),INDEX(Lookup_Table,MATCH(Number,Calculations!C:C,0),4),"")</f>
        <v/>
      </c>
      <c r="G128" s="15" t="str">
        <f>IF(Number&lt;=COUNT(Weightf),INDEX(Lookup_Table,MATCH(Number,Calculations!C:C,0),11),"")</f>
        <v/>
      </c>
      <c r="H128" s="15" t="str">
        <f>IF(Number&lt;=COUNT(Weightf),INDEX(Lookup_Table,MATCH(Number,Calculations!C:C,0),12),"")</f>
        <v/>
      </c>
      <c r="I128" s="23" t="str">
        <f>IF(Number&lt;=COUNT(Weightf),INDEX(Lookup_Table,MATCH(Number,Calculations!C:C,0),13),"")</f>
        <v/>
      </c>
      <c r="J12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29" spans="4:10" x14ac:dyDescent="0.2">
      <c r="D129" s="48">
        <v>128</v>
      </c>
      <c r="E129" s="15" t="str">
        <f>IF(Number&lt;=COUNT(Weightf),INDEX(Lookup_Table,MATCH(Number,Calculations!C:C,0),3),"")</f>
        <v/>
      </c>
      <c r="F129" s="15" t="str">
        <f>IF(Number&lt;=COUNT(Weightf),INDEX(Lookup_Table,MATCH(Number,Calculations!C:C,0),4),"")</f>
        <v/>
      </c>
      <c r="G129" s="15" t="str">
        <f>IF(Number&lt;=COUNT(Weightf),INDEX(Lookup_Table,MATCH(Number,Calculations!C:C,0),11),"")</f>
        <v/>
      </c>
      <c r="H129" s="15" t="str">
        <f>IF(Number&lt;=COUNT(Weightf),INDEX(Lookup_Table,MATCH(Number,Calculations!C:C,0),12),"")</f>
        <v/>
      </c>
      <c r="I129" s="23" t="str">
        <f>IF(Number&lt;=COUNT(Weightf),INDEX(Lookup_Table,MATCH(Number,Calculations!C:C,0),13),"")</f>
        <v/>
      </c>
      <c r="J12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0" spans="4:10" x14ac:dyDescent="0.2">
      <c r="D130" s="48">
        <v>129</v>
      </c>
      <c r="E130" s="15" t="str">
        <f>IF(Number&lt;=COUNT(Weightf),INDEX(Lookup_Table,MATCH(Number,Calculations!C:C,0),3),"")</f>
        <v/>
      </c>
      <c r="F130" s="15" t="str">
        <f>IF(Number&lt;=COUNT(Weightf),INDEX(Lookup_Table,MATCH(Number,Calculations!C:C,0),4),"")</f>
        <v/>
      </c>
      <c r="G130" s="15" t="str">
        <f>IF(Number&lt;=COUNT(Weightf),INDEX(Lookup_Table,MATCH(Number,Calculations!C:C,0),11),"")</f>
        <v/>
      </c>
      <c r="H130" s="15" t="str">
        <f>IF(Number&lt;=COUNT(Weightf),INDEX(Lookup_Table,MATCH(Number,Calculations!C:C,0),12),"")</f>
        <v/>
      </c>
      <c r="I130" s="23" t="str">
        <f>IF(Number&lt;=COUNT(Weightf),INDEX(Lookup_Table,MATCH(Number,Calculations!C:C,0),13),"")</f>
        <v/>
      </c>
      <c r="J13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1" spans="4:10" x14ac:dyDescent="0.2">
      <c r="D131" s="48">
        <v>130</v>
      </c>
      <c r="E131" s="15" t="str">
        <f>IF(Number&lt;=COUNT(Weightf),INDEX(Lookup_Table,MATCH(Number,Calculations!C:C,0),3),"")</f>
        <v/>
      </c>
      <c r="F131" s="15" t="str">
        <f>IF(Number&lt;=COUNT(Weightf),INDEX(Lookup_Table,MATCH(Number,Calculations!C:C,0),4),"")</f>
        <v/>
      </c>
      <c r="G131" s="15" t="str">
        <f>IF(Number&lt;=COUNT(Weightf),INDEX(Lookup_Table,MATCH(Number,Calculations!C:C,0),11),"")</f>
        <v/>
      </c>
      <c r="H131" s="15" t="str">
        <f>IF(Number&lt;=COUNT(Weightf),INDEX(Lookup_Table,MATCH(Number,Calculations!C:C,0),12),"")</f>
        <v/>
      </c>
      <c r="I131" s="23" t="str">
        <f>IF(Number&lt;=COUNT(Weightf),INDEX(Lookup_Table,MATCH(Number,Calculations!C:C,0),13),"")</f>
        <v/>
      </c>
      <c r="J13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2" spans="4:10" x14ac:dyDescent="0.2">
      <c r="D132" s="48">
        <v>131</v>
      </c>
      <c r="E132" s="15" t="str">
        <f>IF(Number&lt;=COUNT(Weightf),INDEX(Lookup_Table,MATCH(Number,Calculations!C:C,0),3),"")</f>
        <v/>
      </c>
      <c r="F132" s="15" t="str">
        <f>IF(Number&lt;=COUNT(Weightf),INDEX(Lookup_Table,MATCH(Number,Calculations!C:C,0),4),"")</f>
        <v/>
      </c>
      <c r="G132" s="15" t="str">
        <f>IF(Number&lt;=COUNT(Weightf),INDEX(Lookup_Table,MATCH(Number,Calculations!C:C,0),11),"")</f>
        <v/>
      </c>
      <c r="H132" s="15" t="str">
        <f>IF(Number&lt;=COUNT(Weightf),INDEX(Lookup_Table,MATCH(Number,Calculations!C:C,0),12),"")</f>
        <v/>
      </c>
      <c r="I132" s="23" t="str">
        <f>IF(Number&lt;=COUNT(Weightf),INDEX(Lookup_Table,MATCH(Number,Calculations!C:C,0),13),"")</f>
        <v/>
      </c>
      <c r="J13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3" spans="4:10" x14ac:dyDescent="0.2">
      <c r="D133" s="48">
        <v>132</v>
      </c>
      <c r="E133" s="15" t="str">
        <f>IF(Number&lt;=COUNT(Weightf),INDEX(Lookup_Table,MATCH(Number,Calculations!C:C,0),3),"")</f>
        <v/>
      </c>
      <c r="F133" s="15" t="str">
        <f>IF(Number&lt;=COUNT(Weightf),INDEX(Lookup_Table,MATCH(Number,Calculations!C:C,0),4),"")</f>
        <v/>
      </c>
      <c r="G133" s="15" t="str">
        <f>IF(Number&lt;=COUNT(Weightf),INDEX(Lookup_Table,MATCH(Number,Calculations!C:C,0),11),"")</f>
        <v/>
      </c>
      <c r="H133" s="15" t="str">
        <f>IF(Number&lt;=COUNT(Weightf),INDEX(Lookup_Table,MATCH(Number,Calculations!C:C,0),12),"")</f>
        <v/>
      </c>
      <c r="I133" s="23" t="str">
        <f>IF(Number&lt;=COUNT(Weightf),INDEX(Lookup_Table,MATCH(Number,Calculations!C:C,0),13),"")</f>
        <v/>
      </c>
      <c r="J13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4" spans="4:10" x14ac:dyDescent="0.2">
      <c r="D134" s="48">
        <v>133</v>
      </c>
      <c r="E134" s="15" t="str">
        <f>IF(Number&lt;=COUNT(Weightf),INDEX(Lookup_Table,MATCH(Number,Calculations!C:C,0),3),"")</f>
        <v/>
      </c>
      <c r="F134" s="15" t="str">
        <f>IF(Number&lt;=COUNT(Weightf),INDEX(Lookup_Table,MATCH(Number,Calculations!C:C,0),4),"")</f>
        <v/>
      </c>
      <c r="G134" s="15" t="str">
        <f>IF(Number&lt;=COUNT(Weightf),INDEX(Lookup_Table,MATCH(Number,Calculations!C:C,0),11),"")</f>
        <v/>
      </c>
      <c r="H134" s="15" t="str">
        <f>IF(Number&lt;=COUNT(Weightf),INDEX(Lookup_Table,MATCH(Number,Calculations!C:C,0),12),"")</f>
        <v/>
      </c>
      <c r="I134" s="23" t="str">
        <f>IF(Number&lt;=COUNT(Weightf),INDEX(Lookup_Table,MATCH(Number,Calculations!C:C,0),13),"")</f>
        <v/>
      </c>
      <c r="J13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5" spans="4:10" x14ac:dyDescent="0.2">
      <c r="D135" s="48">
        <v>134</v>
      </c>
      <c r="E135" s="15" t="str">
        <f>IF(Number&lt;=COUNT(Weightf),INDEX(Lookup_Table,MATCH(Number,Calculations!C:C,0),3),"")</f>
        <v/>
      </c>
      <c r="F135" s="15" t="str">
        <f>IF(Number&lt;=COUNT(Weightf),INDEX(Lookup_Table,MATCH(Number,Calculations!C:C,0),4),"")</f>
        <v/>
      </c>
      <c r="G135" s="15" t="str">
        <f>IF(Number&lt;=COUNT(Weightf),INDEX(Lookup_Table,MATCH(Number,Calculations!C:C,0),11),"")</f>
        <v/>
      </c>
      <c r="H135" s="15" t="str">
        <f>IF(Number&lt;=COUNT(Weightf),INDEX(Lookup_Table,MATCH(Number,Calculations!C:C,0),12),"")</f>
        <v/>
      </c>
      <c r="I135" s="23" t="str">
        <f>IF(Number&lt;=COUNT(Weightf),INDEX(Lookup_Table,MATCH(Number,Calculations!C:C,0),13),"")</f>
        <v/>
      </c>
      <c r="J13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6" spans="4:10" x14ac:dyDescent="0.2">
      <c r="D136" s="48">
        <v>135</v>
      </c>
      <c r="E136" s="15" t="str">
        <f>IF(Number&lt;=COUNT(Weightf),INDEX(Lookup_Table,MATCH(Number,Calculations!C:C,0),3),"")</f>
        <v/>
      </c>
      <c r="F136" s="15" t="str">
        <f>IF(Number&lt;=COUNT(Weightf),INDEX(Lookup_Table,MATCH(Number,Calculations!C:C,0),4),"")</f>
        <v/>
      </c>
      <c r="G136" s="15" t="str">
        <f>IF(Number&lt;=COUNT(Weightf),INDEX(Lookup_Table,MATCH(Number,Calculations!C:C,0),11),"")</f>
        <v/>
      </c>
      <c r="H136" s="15" t="str">
        <f>IF(Number&lt;=COUNT(Weightf),INDEX(Lookup_Table,MATCH(Number,Calculations!C:C,0),12),"")</f>
        <v/>
      </c>
      <c r="I136" s="23" t="str">
        <f>IF(Number&lt;=COUNT(Weightf),INDEX(Lookup_Table,MATCH(Number,Calculations!C:C,0),13),"")</f>
        <v/>
      </c>
      <c r="J13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7" spans="4:10" x14ac:dyDescent="0.2">
      <c r="D137" s="48">
        <v>136</v>
      </c>
      <c r="E137" s="15" t="str">
        <f>IF(Number&lt;=COUNT(Weightf),INDEX(Lookup_Table,MATCH(Number,Calculations!C:C,0),3),"")</f>
        <v/>
      </c>
      <c r="F137" s="15" t="str">
        <f>IF(Number&lt;=COUNT(Weightf),INDEX(Lookup_Table,MATCH(Number,Calculations!C:C,0),4),"")</f>
        <v/>
      </c>
      <c r="G137" s="15" t="str">
        <f>IF(Number&lt;=COUNT(Weightf),INDEX(Lookup_Table,MATCH(Number,Calculations!C:C,0),11),"")</f>
        <v/>
      </c>
      <c r="H137" s="15" t="str">
        <f>IF(Number&lt;=COUNT(Weightf),INDEX(Lookup_Table,MATCH(Number,Calculations!C:C,0),12),"")</f>
        <v/>
      </c>
      <c r="I137" s="23" t="str">
        <f>IF(Number&lt;=COUNT(Weightf),INDEX(Lookup_Table,MATCH(Number,Calculations!C:C,0),13),"")</f>
        <v/>
      </c>
      <c r="J13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8" spans="4:10" x14ac:dyDescent="0.2">
      <c r="D138" s="48">
        <v>137</v>
      </c>
      <c r="E138" s="15" t="str">
        <f>IF(Number&lt;=COUNT(Weightf),INDEX(Lookup_Table,MATCH(Number,Calculations!C:C,0),3),"")</f>
        <v/>
      </c>
      <c r="F138" s="15" t="str">
        <f>IF(Number&lt;=COUNT(Weightf),INDEX(Lookup_Table,MATCH(Number,Calculations!C:C,0),4),"")</f>
        <v/>
      </c>
      <c r="G138" s="15" t="str">
        <f>IF(Number&lt;=COUNT(Weightf),INDEX(Lookup_Table,MATCH(Number,Calculations!C:C,0),11),"")</f>
        <v/>
      </c>
      <c r="H138" s="15" t="str">
        <f>IF(Number&lt;=COUNT(Weightf),INDEX(Lookup_Table,MATCH(Number,Calculations!C:C,0),12),"")</f>
        <v/>
      </c>
      <c r="I138" s="23" t="str">
        <f>IF(Number&lt;=COUNT(Weightf),INDEX(Lookup_Table,MATCH(Number,Calculations!C:C,0),13),"")</f>
        <v/>
      </c>
      <c r="J13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39" spans="4:10" x14ac:dyDescent="0.2">
      <c r="D139" s="48">
        <v>138</v>
      </c>
      <c r="E139" s="15" t="str">
        <f>IF(Number&lt;=COUNT(Weightf),INDEX(Lookup_Table,MATCH(Number,Calculations!C:C,0),3),"")</f>
        <v/>
      </c>
      <c r="F139" s="15" t="str">
        <f>IF(Number&lt;=COUNT(Weightf),INDEX(Lookup_Table,MATCH(Number,Calculations!C:C,0),4),"")</f>
        <v/>
      </c>
      <c r="G139" s="15" t="str">
        <f>IF(Number&lt;=COUNT(Weightf),INDEX(Lookup_Table,MATCH(Number,Calculations!C:C,0),11),"")</f>
        <v/>
      </c>
      <c r="H139" s="15" t="str">
        <f>IF(Number&lt;=COUNT(Weightf),INDEX(Lookup_Table,MATCH(Number,Calculations!C:C,0),12),"")</f>
        <v/>
      </c>
      <c r="I139" s="23" t="str">
        <f>IF(Number&lt;=COUNT(Weightf),INDEX(Lookup_Table,MATCH(Number,Calculations!C:C,0),13),"")</f>
        <v/>
      </c>
      <c r="J13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0" spans="4:10" x14ac:dyDescent="0.2">
      <c r="D140" s="48">
        <v>139</v>
      </c>
      <c r="E140" s="15" t="str">
        <f>IF(Number&lt;=COUNT(Weightf),INDEX(Lookup_Table,MATCH(Number,Calculations!C:C,0),3),"")</f>
        <v/>
      </c>
      <c r="F140" s="15" t="str">
        <f>IF(Number&lt;=COUNT(Weightf),INDEX(Lookup_Table,MATCH(Number,Calculations!C:C,0),4),"")</f>
        <v/>
      </c>
      <c r="G140" s="15" t="str">
        <f>IF(Number&lt;=COUNT(Weightf),INDEX(Lookup_Table,MATCH(Number,Calculations!C:C,0),11),"")</f>
        <v/>
      </c>
      <c r="H140" s="15" t="str">
        <f>IF(Number&lt;=COUNT(Weightf),INDEX(Lookup_Table,MATCH(Number,Calculations!C:C,0),12),"")</f>
        <v/>
      </c>
      <c r="I140" s="23" t="str">
        <f>IF(Number&lt;=COUNT(Weightf),INDEX(Lookup_Table,MATCH(Number,Calculations!C:C,0),13),"")</f>
        <v/>
      </c>
      <c r="J14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1" spans="4:10" x14ac:dyDescent="0.2">
      <c r="D141" s="48">
        <v>140</v>
      </c>
      <c r="E141" s="15" t="str">
        <f>IF(Number&lt;=COUNT(Weightf),INDEX(Lookup_Table,MATCH(Number,Calculations!C:C,0),3),"")</f>
        <v/>
      </c>
      <c r="F141" s="15" t="str">
        <f>IF(Number&lt;=COUNT(Weightf),INDEX(Lookup_Table,MATCH(Number,Calculations!C:C,0),4),"")</f>
        <v/>
      </c>
      <c r="G141" s="15" t="str">
        <f>IF(Number&lt;=COUNT(Weightf),INDEX(Lookup_Table,MATCH(Number,Calculations!C:C,0),11),"")</f>
        <v/>
      </c>
      <c r="H141" s="15" t="str">
        <f>IF(Number&lt;=COUNT(Weightf),INDEX(Lookup_Table,MATCH(Number,Calculations!C:C,0),12),"")</f>
        <v/>
      </c>
      <c r="I141" s="23" t="str">
        <f>IF(Number&lt;=COUNT(Weightf),INDEX(Lookup_Table,MATCH(Number,Calculations!C:C,0),13),"")</f>
        <v/>
      </c>
      <c r="J14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2" spans="4:10" x14ac:dyDescent="0.2">
      <c r="D142" s="48">
        <v>141</v>
      </c>
      <c r="E142" s="15" t="str">
        <f>IF(Number&lt;=COUNT(Weightf),INDEX(Lookup_Table,MATCH(Number,Calculations!C:C,0),3),"")</f>
        <v/>
      </c>
      <c r="F142" s="15" t="str">
        <f>IF(Number&lt;=COUNT(Weightf),INDEX(Lookup_Table,MATCH(Number,Calculations!C:C,0),4),"")</f>
        <v/>
      </c>
      <c r="G142" s="15" t="str">
        <f>IF(Number&lt;=COUNT(Weightf),INDEX(Lookup_Table,MATCH(Number,Calculations!C:C,0),11),"")</f>
        <v/>
      </c>
      <c r="H142" s="15" t="str">
        <f>IF(Number&lt;=COUNT(Weightf),INDEX(Lookup_Table,MATCH(Number,Calculations!C:C,0),12),"")</f>
        <v/>
      </c>
      <c r="I142" s="23" t="str">
        <f>IF(Number&lt;=COUNT(Weightf),INDEX(Lookup_Table,MATCH(Number,Calculations!C:C,0),13),"")</f>
        <v/>
      </c>
      <c r="J14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3" spans="4:10" x14ac:dyDescent="0.2">
      <c r="D143" s="48">
        <v>142</v>
      </c>
      <c r="E143" s="15" t="str">
        <f>IF(Number&lt;=COUNT(Weightf),INDEX(Lookup_Table,MATCH(Number,Calculations!C:C,0),3),"")</f>
        <v/>
      </c>
      <c r="F143" s="15" t="str">
        <f>IF(Number&lt;=COUNT(Weightf),INDEX(Lookup_Table,MATCH(Number,Calculations!C:C,0),4),"")</f>
        <v/>
      </c>
      <c r="G143" s="15" t="str">
        <f>IF(Number&lt;=COUNT(Weightf),INDEX(Lookup_Table,MATCH(Number,Calculations!C:C,0),11),"")</f>
        <v/>
      </c>
      <c r="H143" s="15" t="str">
        <f>IF(Number&lt;=COUNT(Weightf),INDEX(Lookup_Table,MATCH(Number,Calculations!C:C,0),12),"")</f>
        <v/>
      </c>
      <c r="I143" s="23" t="str">
        <f>IF(Number&lt;=COUNT(Weightf),INDEX(Lookup_Table,MATCH(Number,Calculations!C:C,0),13),"")</f>
        <v/>
      </c>
      <c r="J14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4" spans="4:10" x14ac:dyDescent="0.2">
      <c r="D144" s="48">
        <v>143</v>
      </c>
      <c r="E144" s="15" t="str">
        <f>IF(Number&lt;=COUNT(Weightf),INDEX(Lookup_Table,MATCH(Number,Calculations!C:C,0),3),"")</f>
        <v/>
      </c>
      <c r="F144" s="15" t="str">
        <f>IF(Number&lt;=COUNT(Weightf),INDEX(Lookup_Table,MATCH(Number,Calculations!C:C,0),4),"")</f>
        <v/>
      </c>
      <c r="G144" s="15" t="str">
        <f>IF(Number&lt;=COUNT(Weightf),INDEX(Lookup_Table,MATCH(Number,Calculations!C:C,0),11),"")</f>
        <v/>
      </c>
      <c r="H144" s="15" t="str">
        <f>IF(Number&lt;=COUNT(Weightf),INDEX(Lookup_Table,MATCH(Number,Calculations!C:C,0),12),"")</f>
        <v/>
      </c>
      <c r="I144" s="23" t="str">
        <f>IF(Number&lt;=COUNT(Weightf),INDEX(Lookup_Table,MATCH(Number,Calculations!C:C,0),13),"")</f>
        <v/>
      </c>
      <c r="J14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5" spans="4:10" x14ac:dyDescent="0.2">
      <c r="D145" s="48">
        <v>144</v>
      </c>
      <c r="E145" s="15" t="str">
        <f>IF(Number&lt;=COUNT(Weightf),INDEX(Lookup_Table,MATCH(Number,Calculations!C:C,0),3),"")</f>
        <v/>
      </c>
      <c r="F145" s="15" t="str">
        <f>IF(Number&lt;=COUNT(Weightf),INDEX(Lookup_Table,MATCH(Number,Calculations!C:C,0),4),"")</f>
        <v/>
      </c>
      <c r="G145" s="15" t="str">
        <f>IF(Number&lt;=COUNT(Weightf),INDEX(Lookup_Table,MATCH(Number,Calculations!C:C,0),11),"")</f>
        <v/>
      </c>
      <c r="H145" s="15" t="str">
        <f>IF(Number&lt;=COUNT(Weightf),INDEX(Lookup_Table,MATCH(Number,Calculations!C:C,0),12),"")</f>
        <v/>
      </c>
      <c r="I145" s="23" t="str">
        <f>IF(Number&lt;=COUNT(Weightf),INDEX(Lookup_Table,MATCH(Number,Calculations!C:C,0),13),"")</f>
        <v/>
      </c>
      <c r="J14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6" spans="4:10" x14ac:dyDescent="0.2">
      <c r="D146" s="48">
        <v>145</v>
      </c>
      <c r="E146" s="15" t="str">
        <f>IF(Number&lt;=COUNT(Weightf),INDEX(Lookup_Table,MATCH(Number,Calculations!C:C,0),3),"")</f>
        <v/>
      </c>
      <c r="F146" s="15" t="str">
        <f>IF(Number&lt;=COUNT(Weightf),INDEX(Lookup_Table,MATCH(Number,Calculations!C:C,0),4),"")</f>
        <v/>
      </c>
      <c r="G146" s="15" t="str">
        <f>IF(Number&lt;=COUNT(Weightf),INDEX(Lookup_Table,MATCH(Number,Calculations!C:C,0),11),"")</f>
        <v/>
      </c>
      <c r="H146" s="15" t="str">
        <f>IF(Number&lt;=COUNT(Weightf),INDEX(Lookup_Table,MATCH(Number,Calculations!C:C,0),12),"")</f>
        <v/>
      </c>
      <c r="I146" s="23" t="str">
        <f>IF(Number&lt;=COUNT(Weightf),INDEX(Lookup_Table,MATCH(Number,Calculations!C:C,0),13),"")</f>
        <v/>
      </c>
      <c r="J14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7" spans="4:10" x14ac:dyDescent="0.2">
      <c r="D147" s="48">
        <v>146</v>
      </c>
      <c r="E147" s="15" t="str">
        <f>IF(Number&lt;=COUNT(Weightf),INDEX(Lookup_Table,MATCH(Number,Calculations!C:C,0),3),"")</f>
        <v/>
      </c>
      <c r="F147" s="15" t="str">
        <f>IF(Number&lt;=COUNT(Weightf),INDEX(Lookup_Table,MATCH(Number,Calculations!C:C,0),4),"")</f>
        <v/>
      </c>
      <c r="G147" s="15" t="str">
        <f>IF(Number&lt;=COUNT(Weightf),INDEX(Lookup_Table,MATCH(Number,Calculations!C:C,0),11),"")</f>
        <v/>
      </c>
      <c r="H147" s="15" t="str">
        <f>IF(Number&lt;=COUNT(Weightf),INDEX(Lookup_Table,MATCH(Number,Calculations!C:C,0),12),"")</f>
        <v/>
      </c>
      <c r="I147" s="23" t="str">
        <f>IF(Number&lt;=COUNT(Weightf),INDEX(Lookup_Table,MATCH(Number,Calculations!C:C,0),13),"")</f>
        <v/>
      </c>
      <c r="J14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8" spans="4:10" x14ac:dyDescent="0.2">
      <c r="D148" s="48">
        <v>147</v>
      </c>
      <c r="E148" s="15" t="str">
        <f>IF(Number&lt;=COUNT(Weightf),INDEX(Lookup_Table,MATCH(Number,Calculations!C:C,0),3),"")</f>
        <v/>
      </c>
      <c r="F148" s="15" t="str">
        <f>IF(Number&lt;=COUNT(Weightf),INDEX(Lookup_Table,MATCH(Number,Calculations!C:C,0),4),"")</f>
        <v/>
      </c>
      <c r="G148" s="15" t="str">
        <f>IF(Number&lt;=COUNT(Weightf),INDEX(Lookup_Table,MATCH(Number,Calculations!C:C,0),11),"")</f>
        <v/>
      </c>
      <c r="H148" s="15" t="str">
        <f>IF(Number&lt;=COUNT(Weightf),INDEX(Lookup_Table,MATCH(Number,Calculations!C:C,0),12),"")</f>
        <v/>
      </c>
      <c r="I148" s="23" t="str">
        <f>IF(Number&lt;=COUNT(Weightf),INDEX(Lookup_Table,MATCH(Number,Calculations!C:C,0),13),"")</f>
        <v/>
      </c>
      <c r="J14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49" spans="4:10" x14ac:dyDescent="0.2">
      <c r="D149" s="48">
        <v>148</v>
      </c>
      <c r="E149" s="15" t="str">
        <f>IF(Number&lt;=COUNT(Weightf),INDEX(Lookup_Table,MATCH(Number,Calculations!C:C,0),3),"")</f>
        <v/>
      </c>
      <c r="F149" s="15" t="str">
        <f>IF(Number&lt;=COUNT(Weightf),INDEX(Lookup_Table,MATCH(Number,Calculations!C:C,0),4),"")</f>
        <v/>
      </c>
      <c r="G149" s="15" t="str">
        <f>IF(Number&lt;=COUNT(Weightf),INDEX(Lookup_Table,MATCH(Number,Calculations!C:C,0),11),"")</f>
        <v/>
      </c>
      <c r="H149" s="15" t="str">
        <f>IF(Number&lt;=COUNT(Weightf),INDEX(Lookup_Table,MATCH(Number,Calculations!C:C,0),12),"")</f>
        <v/>
      </c>
      <c r="I149" s="23" t="str">
        <f>IF(Number&lt;=COUNT(Weightf),INDEX(Lookup_Table,MATCH(Number,Calculations!C:C,0),13),"")</f>
        <v/>
      </c>
      <c r="J14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0" spans="4:10" x14ac:dyDescent="0.2">
      <c r="D150" s="48">
        <v>149</v>
      </c>
      <c r="E150" s="15" t="str">
        <f>IF(Number&lt;=COUNT(Weightf),INDEX(Lookup_Table,MATCH(Number,Calculations!C:C,0),3),"")</f>
        <v/>
      </c>
      <c r="F150" s="15" t="str">
        <f>IF(Number&lt;=COUNT(Weightf),INDEX(Lookup_Table,MATCH(Number,Calculations!C:C,0),4),"")</f>
        <v/>
      </c>
      <c r="G150" s="15" t="str">
        <f>IF(Number&lt;=COUNT(Weightf),INDEX(Lookup_Table,MATCH(Number,Calculations!C:C,0),11),"")</f>
        <v/>
      </c>
      <c r="H150" s="15" t="str">
        <f>IF(Number&lt;=COUNT(Weightf),INDEX(Lookup_Table,MATCH(Number,Calculations!C:C,0),12),"")</f>
        <v/>
      </c>
      <c r="I150" s="23" t="str">
        <f>IF(Number&lt;=COUNT(Weightf),INDEX(Lookup_Table,MATCH(Number,Calculations!C:C,0),13),"")</f>
        <v/>
      </c>
      <c r="J15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1" spans="4:10" x14ac:dyDescent="0.2">
      <c r="D151" s="48">
        <v>150</v>
      </c>
      <c r="E151" s="15" t="str">
        <f>IF(Number&lt;=COUNT(Weightf),INDEX(Lookup_Table,MATCH(Number,Calculations!C:C,0),3),"")</f>
        <v/>
      </c>
      <c r="F151" s="15" t="str">
        <f>IF(Number&lt;=COUNT(Weightf),INDEX(Lookup_Table,MATCH(Number,Calculations!C:C,0),4),"")</f>
        <v/>
      </c>
      <c r="G151" s="15" t="str">
        <f>IF(Number&lt;=COUNT(Weightf),INDEX(Lookup_Table,MATCH(Number,Calculations!C:C,0),11),"")</f>
        <v/>
      </c>
      <c r="H151" s="15" t="str">
        <f>IF(Number&lt;=COUNT(Weightf),INDEX(Lookup_Table,MATCH(Number,Calculations!C:C,0),12),"")</f>
        <v/>
      </c>
      <c r="I151" s="23" t="str">
        <f>IF(Number&lt;=COUNT(Weightf),INDEX(Lookup_Table,MATCH(Number,Calculations!C:C,0),13),"")</f>
        <v/>
      </c>
      <c r="J15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2" spans="4:10" x14ac:dyDescent="0.2">
      <c r="D152" s="48">
        <v>151</v>
      </c>
      <c r="E152" s="15" t="str">
        <f>IF(Number&lt;=COUNT(Weightf),INDEX(Lookup_Table,MATCH(Number,Calculations!C:C,0),3),"")</f>
        <v/>
      </c>
      <c r="F152" s="15" t="str">
        <f>IF(Number&lt;=COUNT(Weightf),INDEX(Lookup_Table,MATCH(Number,Calculations!C:C,0),4),"")</f>
        <v/>
      </c>
      <c r="G152" s="15" t="str">
        <f>IF(Number&lt;=COUNT(Weightf),INDEX(Lookup_Table,MATCH(Number,Calculations!C:C,0),11),"")</f>
        <v/>
      </c>
      <c r="H152" s="15" t="str">
        <f>IF(Number&lt;=COUNT(Weightf),INDEX(Lookup_Table,MATCH(Number,Calculations!C:C,0),12),"")</f>
        <v/>
      </c>
      <c r="I152" s="23" t="str">
        <f>IF(Number&lt;=COUNT(Weightf),INDEX(Lookup_Table,MATCH(Number,Calculations!C:C,0),13),"")</f>
        <v/>
      </c>
      <c r="J15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3" spans="4:10" x14ac:dyDescent="0.2">
      <c r="D153" s="48">
        <v>152</v>
      </c>
      <c r="E153" s="15" t="str">
        <f>IF(Number&lt;=COUNT(Weightf),INDEX(Lookup_Table,MATCH(Number,Calculations!C:C,0),3),"")</f>
        <v/>
      </c>
      <c r="F153" s="15" t="str">
        <f>IF(Number&lt;=COUNT(Weightf),INDEX(Lookup_Table,MATCH(Number,Calculations!C:C,0),4),"")</f>
        <v/>
      </c>
      <c r="G153" s="15" t="str">
        <f>IF(Number&lt;=COUNT(Weightf),INDEX(Lookup_Table,MATCH(Number,Calculations!C:C,0),11),"")</f>
        <v/>
      </c>
      <c r="H153" s="15" t="str">
        <f>IF(Number&lt;=COUNT(Weightf),INDEX(Lookup_Table,MATCH(Number,Calculations!C:C,0),12),"")</f>
        <v/>
      </c>
      <c r="I153" s="23" t="str">
        <f>IF(Number&lt;=COUNT(Weightf),INDEX(Lookup_Table,MATCH(Number,Calculations!C:C,0),13),"")</f>
        <v/>
      </c>
      <c r="J15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4" spans="4:10" x14ac:dyDescent="0.2">
      <c r="D154" s="48">
        <v>153</v>
      </c>
      <c r="E154" s="15" t="str">
        <f>IF(Number&lt;=COUNT(Weightf),INDEX(Lookup_Table,MATCH(Number,Calculations!C:C,0),3),"")</f>
        <v/>
      </c>
      <c r="F154" s="15" t="str">
        <f>IF(Number&lt;=COUNT(Weightf),INDEX(Lookup_Table,MATCH(Number,Calculations!C:C,0),4),"")</f>
        <v/>
      </c>
      <c r="G154" s="15" t="str">
        <f>IF(Number&lt;=COUNT(Weightf),INDEX(Lookup_Table,MATCH(Number,Calculations!C:C,0),11),"")</f>
        <v/>
      </c>
      <c r="H154" s="15" t="str">
        <f>IF(Number&lt;=COUNT(Weightf),INDEX(Lookup_Table,MATCH(Number,Calculations!C:C,0),12),"")</f>
        <v/>
      </c>
      <c r="I154" s="23" t="str">
        <f>IF(Number&lt;=COUNT(Weightf),INDEX(Lookup_Table,MATCH(Number,Calculations!C:C,0),13),"")</f>
        <v/>
      </c>
      <c r="J15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5" spans="4:10" x14ac:dyDescent="0.2">
      <c r="D155" s="48">
        <v>154</v>
      </c>
      <c r="E155" s="15" t="str">
        <f>IF(Number&lt;=COUNT(Weightf),INDEX(Lookup_Table,MATCH(Number,Calculations!C:C,0),3),"")</f>
        <v/>
      </c>
      <c r="F155" s="15" t="str">
        <f>IF(Number&lt;=COUNT(Weightf),INDEX(Lookup_Table,MATCH(Number,Calculations!C:C,0),4),"")</f>
        <v/>
      </c>
      <c r="G155" s="15" t="str">
        <f>IF(Number&lt;=COUNT(Weightf),INDEX(Lookup_Table,MATCH(Number,Calculations!C:C,0),11),"")</f>
        <v/>
      </c>
      <c r="H155" s="15" t="str">
        <f>IF(Number&lt;=COUNT(Weightf),INDEX(Lookup_Table,MATCH(Number,Calculations!C:C,0),12),"")</f>
        <v/>
      </c>
      <c r="I155" s="23" t="str">
        <f>IF(Number&lt;=COUNT(Weightf),INDEX(Lookup_Table,MATCH(Number,Calculations!C:C,0),13),"")</f>
        <v/>
      </c>
      <c r="J15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6" spans="4:10" x14ac:dyDescent="0.2">
      <c r="D156" s="48">
        <v>155</v>
      </c>
      <c r="E156" s="15" t="str">
        <f>IF(Number&lt;=COUNT(Weightf),INDEX(Lookup_Table,MATCH(Number,Calculations!C:C,0),3),"")</f>
        <v/>
      </c>
      <c r="F156" s="15" t="str">
        <f>IF(Number&lt;=COUNT(Weightf),INDEX(Lookup_Table,MATCH(Number,Calculations!C:C,0),4),"")</f>
        <v/>
      </c>
      <c r="G156" s="15" t="str">
        <f>IF(Number&lt;=COUNT(Weightf),INDEX(Lookup_Table,MATCH(Number,Calculations!C:C,0),11),"")</f>
        <v/>
      </c>
      <c r="H156" s="15" t="str">
        <f>IF(Number&lt;=COUNT(Weightf),INDEX(Lookup_Table,MATCH(Number,Calculations!C:C,0),12),"")</f>
        <v/>
      </c>
      <c r="I156" s="23" t="str">
        <f>IF(Number&lt;=COUNT(Weightf),INDEX(Lookup_Table,MATCH(Number,Calculations!C:C,0),13),"")</f>
        <v/>
      </c>
      <c r="J15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7" spans="4:10" x14ac:dyDescent="0.2">
      <c r="D157" s="48">
        <v>156</v>
      </c>
      <c r="E157" s="15" t="str">
        <f>IF(Number&lt;=COUNT(Weightf),INDEX(Lookup_Table,MATCH(Number,Calculations!C:C,0),3),"")</f>
        <v/>
      </c>
      <c r="F157" s="15" t="str">
        <f>IF(Number&lt;=COUNT(Weightf),INDEX(Lookup_Table,MATCH(Number,Calculations!C:C,0),4),"")</f>
        <v/>
      </c>
      <c r="G157" s="15" t="str">
        <f>IF(Number&lt;=COUNT(Weightf),INDEX(Lookup_Table,MATCH(Number,Calculations!C:C,0),11),"")</f>
        <v/>
      </c>
      <c r="H157" s="15" t="str">
        <f>IF(Number&lt;=COUNT(Weightf),INDEX(Lookup_Table,MATCH(Number,Calculations!C:C,0),12),"")</f>
        <v/>
      </c>
      <c r="I157" s="23" t="str">
        <f>IF(Number&lt;=COUNT(Weightf),INDEX(Lookup_Table,MATCH(Number,Calculations!C:C,0),13),"")</f>
        <v/>
      </c>
      <c r="J15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8" spans="4:10" x14ac:dyDescent="0.2">
      <c r="D158" s="48">
        <v>157</v>
      </c>
      <c r="E158" s="15" t="str">
        <f>IF(Number&lt;=COUNT(Weightf),INDEX(Lookup_Table,MATCH(Number,Calculations!C:C,0),3),"")</f>
        <v/>
      </c>
      <c r="F158" s="15" t="str">
        <f>IF(Number&lt;=COUNT(Weightf),INDEX(Lookup_Table,MATCH(Number,Calculations!C:C,0),4),"")</f>
        <v/>
      </c>
      <c r="G158" s="15" t="str">
        <f>IF(Number&lt;=COUNT(Weightf),INDEX(Lookup_Table,MATCH(Number,Calculations!C:C,0),11),"")</f>
        <v/>
      </c>
      <c r="H158" s="15" t="str">
        <f>IF(Number&lt;=COUNT(Weightf),INDEX(Lookup_Table,MATCH(Number,Calculations!C:C,0),12),"")</f>
        <v/>
      </c>
      <c r="I158" s="23" t="str">
        <f>IF(Number&lt;=COUNT(Weightf),INDEX(Lookup_Table,MATCH(Number,Calculations!C:C,0),13),"")</f>
        <v/>
      </c>
      <c r="J15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59" spans="4:10" x14ac:dyDescent="0.2">
      <c r="D159" s="48">
        <v>158</v>
      </c>
      <c r="E159" s="15" t="str">
        <f>IF(Number&lt;=COUNT(Weightf),INDEX(Lookup_Table,MATCH(Number,Calculations!C:C,0),3),"")</f>
        <v/>
      </c>
      <c r="F159" s="15" t="str">
        <f>IF(Number&lt;=COUNT(Weightf),INDEX(Lookup_Table,MATCH(Number,Calculations!C:C,0),4),"")</f>
        <v/>
      </c>
      <c r="G159" s="15" t="str">
        <f>IF(Number&lt;=COUNT(Weightf),INDEX(Lookup_Table,MATCH(Number,Calculations!C:C,0),11),"")</f>
        <v/>
      </c>
      <c r="H159" s="15" t="str">
        <f>IF(Number&lt;=COUNT(Weightf),INDEX(Lookup_Table,MATCH(Number,Calculations!C:C,0),12),"")</f>
        <v/>
      </c>
      <c r="I159" s="23" t="str">
        <f>IF(Number&lt;=COUNT(Weightf),INDEX(Lookup_Table,MATCH(Number,Calculations!C:C,0),13),"")</f>
        <v/>
      </c>
      <c r="J15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0" spans="4:10" x14ac:dyDescent="0.2">
      <c r="D160" s="48">
        <v>159</v>
      </c>
      <c r="E160" s="15" t="str">
        <f>IF(Number&lt;=COUNT(Weightf),INDEX(Lookup_Table,MATCH(Number,Calculations!C:C,0),3),"")</f>
        <v/>
      </c>
      <c r="F160" s="15" t="str">
        <f>IF(Number&lt;=COUNT(Weightf),INDEX(Lookup_Table,MATCH(Number,Calculations!C:C,0),4),"")</f>
        <v/>
      </c>
      <c r="G160" s="15" t="str">
        <f>IF(Number&lt;=COUNT(Weightf),INDEX(Lookup_Table,MATCH(Number,Calculations!C:C,0),11),"")</f>
        <v/>
      </c>
      <c r="H160" s="15" t="str">
        <f>IF(Number&lt;=COUNT(Weightf),INDEX(Lookup_Table,MATCH(Number,Calculations!C:C,0),12),"")</f>
        <v/>
      </c>
      <c r="I160" s="23" t="str">
        <f>IF(Number&lt;=COUNT(Weightf),INDEX(Lookup_Table,MATCH(Number,Calculations!C:C,0),13),"")</f>
        <v/>
      </c>
      <c r="J16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1" spans="4:10" x14ac:dyDescent="0.2">
      <c r="D161" s="48">
        <v>160</v>
      </c>
      <c r="E161" s="15" t="str">
        <f>IF(Number&lt;=COUNT(Weightf),INDEX(Lookup_Table,MATCH(Number,Calculations!C:C,0),3),"")</f>
        <v/>
      </c>
      <c r="F161" s="15" t="str">
        <f>IF(Number&lt;=COUNT(Weightf),INDEX(Lookup_Table,MATCH(Number,Calculations!C:C,0),4),"")</f>
        <v/>
      </c>
      <c r="G161" s="15" t="str">
        <f>IF(Number&lt;=COUNT(Weightf),INDEX(Lookup_Table,MATCH(Number,Calculations!C:C,0),11),"")</f>
        <v/>
      </c>
      <c r="H161" s="15" t="str">
        <f>IF(Number&lt;=COUNT(Weightf),INDEX(Lookup_Table,MATCH(Number,Calculations!C:C,0),12),"")</f>
        <v/>
      </c>
      <c r="I161" s="23" t="str">
        <f>IF(Number&lt;=COUNT(Weightf),INDEX(Lookup_Table,MATCH(Number,Calculations!C:C,0),13),"")</f>
        <v/>
      </c>
      <c r="J16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2" spans="4:10" x14ac:dyDescent="0.2">
      <c r="D162" s="48">
        <v>161</v>
      </c>
      <c r="E162" s="15" t="str">
        <f>IF(Number&lt;=COUNT(Weightf),INDEX(Lookup_Table,MATCH(Number,Calculations!C:C,0),3),"")</f>
        <v/>
      </c>
      <c r="F162" s="15" t="str">
        <f>IF(Number&lt;=COUNT(Weightf),INDEX(Lookup_Table,MATCH(Number,Calculations!C:C,0),4),"")</f>
        <v/>
      </c>
      <c r="G162" s="15" t="str">
        <f>IF(Number&lt;=COUNT(Weightf),INDEX(Lookup_Table,MATCH(Number,Calculations!C:C,0),11),"")</f>
        <v/>
      </c>
      <c r="H162" s="15" t="str">
        <f>IF(Number&lt;=COUNT(Weightf),INDEX(Lookup_Table,MATCH(Number,Calculations!C:C,0),12),"")</f>
        <v/>
      </c>
      <c r="I162" s="23" t="str">
        <f>IF(Number&lt;=COUNT(Weightf),INDEX(Lookup_Table,MATCH(Number,Calculations!C:C,0),13),"")</f>
        <v/>
      </c>
      <c r="J16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3" spans="4:10" x14ac:dyDescent="0.2">
      <c r="D163" s="48">
        <v>162</v>
      </c>
      <c r="E163" s="15" t="str">
        <f>IF(Number&lt;=COUNT(Weightf),INDEX(Lookup_Table,MATCH(Number,Calculations!C:C,0),3),"")</f>
        <v/>
      </c>
      <c r="F163" s="15" t="str">
        <f>IF(Number&lt;=COUNT(Weightf),INDEX(Lookup_Table,MATCH(Number,Calculations!C:C,0),4),"")</f>
        <v/>
      </c>
      <c r="G163" s="15" t="str">
        <f>IF(Number&lt;=COUNT(Weightf),INDEX(Lookup_Table,MATCH(Number,Calculations!C:C,0),11),"")</f>
        <v/>
      </c>
      <c r="H163" s="15" t="str">
        <f>IF(Number&lt;=COUNT(Weightf),INDEX(Lookup_Table,MATCH(Number,Calculations!C:C,0),12),"")</f>
        <v/>
      </c>
      <c r="I163" s="23" t="str">
        <f>IF(Number&lt;=COUNT(Weightf),INDEX(Lookup_Table,MATCH(Number,Calculations!C:C,0),13),"")</f>
        <v/>
      </c>
      <c r="J16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4" spans="4:10" x14ac:dyDescent="0.2">
      <c r="D164" s="48">
        <v>163</v>
      </c>
      <c r="E164" s="15" t="str">
        <f>IF(Number&lt;=COUNT(Weightf),INDEX(Lookup_Table,MATCH(Number,Calculations!C:C,0),3),"")</f>
        <v/>
      </c>
      <c r="F164" s="15" t="str">
        <f>IF(Number&lt;=COUNT(Weightf),INDEX(Lookup_Table,MATCH(Number,Calculations!C:C,0),4),"")</f>
        <v/>
      </c>
      <c r="G164" s="15" t="str">
        <f>IF(Number&lt;=COUNT(Weightf),INDEX(Lookup_Table,MATCH(Number,Calculations!C:C,0),11),"")</f>
        <v/>
      </c>
      <c r="H164" s="15" t="str">
        <f>IF(Number&lt;=COUNT(Weightf),INDEX(Lookup_Table,MATCH(Number,Calculations!C:C,0),12),"")</f>
        <v/>
      </c>
      <c r="I164" s="23" t="str">
        <f>IF(Number&lt;=COUNT(Weightf),INDEX(Lookup_Table,MATCH(Number,Calculations!C:C,0),13),"")</f>
        <v/>
      </c>
      <c r="J16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5" spans="4:10" x14ac:dyDescent="0.2">
      <c r="D165" s="48">
        <v>164</v>
      </c>
      <c r="E165" s="15" t="str">
        <f>IF(Number&lt;=COUNT(Weightf),INDEX(Lookup_Table,MATCH(Number,Calculations!C:C,0),3),"")</f>
        <v/>
      </c>
      <c r="F165" s="15" t="str">
        <f>IF(Number&lt;=COUNT(Weightf),INDEX(Lookup_Table,MATCH(Number,Calculations!C:C,0),4),"")</f>
        <v/>
      </c>
      <c r="G165" s="15" t="str">
        <f>IF(Number&lt;=COUNT(Weightf),INDEX(Lookup_Table,MATCH(Number,Calculations!C:C,0),11),"")</f>
        <v/>
      </c>
      <c r="H165" s="15" t="str">
        <f>IF(Number&lt;=COUNT(Weightf),INDEX(Lookup_Table,MATCH(Number,Calculations!C:C,0),12),"")</f>
        <v/>
      </c>
      <c r="I165" s="23" t="str">
        <f>IF(Number&lt;=COUNT(Weightf),INDEX(Lookup_Table,MATCH(Number,Calculations!C:C,0),13),"")</f>
        <v/>
      </c>
      <c r="J16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6" spans="4:10" x14ac:dyDescent="0.2">
      <c r="D166" s="48">
        <v>165</v>
      </c>
      <c r="E166" s="15" t="str">
        <f>IF(Number&lt;=COUNT(Weightf),INDEX(Lookup_Table,MATCH(Number,Calculations!C:C,0),3),"")</f>
        <v/>
      </c>
      <c r="F166" s="15" t="str">
        <f>IF(Number&lt;=COUNT(Weightf),INDEX(Lookup_Table,MATCH(Number,Calculations!C:C,0),4),"")</f>
        <v/>
      </c>
      <c r="G166" s="15" t="str">
        <f>IF(Number&lt;=COUNT(Weightf),INDEX(Lookup_Table,MATCH(Number,Calculations!C:C,0),11),"")</f>
        <v/>
      </c>
      <c r="H166" s="15" t="str">
        <f>IF(Number&lt;=COUNT(Weightf),INDEX(Lookup_Table,MATCH(Number,Calculations!C:C,0),12),"")</f>
        <v/>
      </c>
      <c r="I166" s="23" t="str">
        <f>IF(Number&lt;=COUNT(Weightf),INDEX(Lookup_Table,MATCH(Number,Calculations!C:C,0),13),"")</f>
        <v/>
      </c>
      <c r="J16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7" spans="4:10" x14ac:dyDescent="0.2">
      <c r="D167" s="48">
        <v>166</v>
      </c>
      <c r="E167" s="15" t="str">
        <f>IF(Number&lt;=COUNT(Weightf),INDEX(Lookup_Table,MATCH(Number,Calculations!C:C,0),3),"")</f>
        <v/>
      </c>
      <c r="F167" s="15" t="str">
        <f>IF(Number&lt;=COUNT(Weightf),INDEX(Lookup_Table,MATCH(Number,Calculations!C:C,0),4),"")</f>
        <v/>
      </c>
      <c r="G167" s="15" t="str">
        <f>IF(Number&lt;=COUNT(Weightf),INDEX(Lookup_Table,MATCH(Number,Calculations!C:C,0),11),"")</f>
        <v/>
      </c>
      <c r="H167" s="15" t="str">
        <f>IF(Number&lt;=COUNT(Weightf),INDEX(Lookup_Table,MATCH(Number,Calculations!C:C,0),12),"")</f>
        <v/>
      </c>
      <c r="I167" s="23" t="str">
        <f>IF(Number&lt;=COUNT(Weightf),INDEX(Lookup_Table,MATCH(Number,Calculations!C:C,0),13),"")</f>
        <v/>
      </c>
      <c r="J16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8" spans="4:10" x14ac:dyDescent="0.2">
      <c r="D168" s="48">
        <v>167</v>
      </c>
      <c r="E168" s="15" t="str">
        <f>IF(Number&lt;=COUNT(Weightf),INDEX(Lookup_Table,MATCH(Number,Calculations!C:C,0),3),"")</f>
        <v/>
      </c>
      <c r="F168" s="15" t="str">
        <f>IF(Number&lt;=COUNT(Weightf),INDEX(Lookup_Table,MATCH(Number,Calculations!C:C,0),4),"")</f>
        <v/>
      </c>
      <c r="G168" s="15" t="str">
        <f>IF(Number&lt;=COUNT(Weightf),INDEX(Lookup_Table,MATCH(Number,Calculations!C:C,0),11),"")</f>
        <v/>
      </c>
      <c r="H168" s="15" t="str">
        <f>IF(Number&lt;=COUNT(Weightf),INDEX(Lookup_Table,MATCH(Number,Calculations!C:C,0),12),"")</f>
        <v/>
      </c>
      <c r="I168" s="23" t="str">
        <f>IF(Number&lt;=COUNT(Weightf),INDEX(Lookup_Table,MATCH(Number,Calculations!C:C,0),13),"")</f>
        <v/>
      </c>
      <c r="J16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69" spans="4:10" x14ac:dyDescent="0.2">
      <c r="D169" s="48">
        <v>168</v>
      </c>
      <c r="E169" s="15" t="str">
        <f>IF(Number&lt;=COUNT(Weightf),INDEX(Lookup_Table,MATCH(Number,Calculations!C:C,0),3),"")</f>
        <v/>
      </c>
      <c r="F169" s="15" t="str">
        <f>IF(Number&lt;=COUNT(Weightf),INDEX(Lookup_Table,MATCH(Number,Calculations!C:C,0),4),"")</f>
        <v/>
      </c>
      <c r="G169" s="15" t="str">
        <f>IF(Number&lt;=COUNT(Weightf),INDEX(Lookup_Table,MATCH(Number,Calculations!C:C,0),11),"")</f>
        <v/>
      </c>
      <c r="H169" s="15" t="str">
        <f>IF(Number&lt;=COUNT(Weightf),INDEX(Lookup_Table,MATCH(Number,Calculations!C:C,0),12),"")</f>
        <v/>
      </c>
      <c r="I169" s="23" t="str">
        <f>IF(Number&lt;=COUNT(Weightf),INDEX(Lookup_Table,MATCH(Number,Calculations!C:C,0),13),"")</f>
        <v/>
      </c>
      <c r="J16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0" spans="4:10" x14ac:dyDescent="0.2">
      <c r="D170" s="48">
        <v>169</v>
      </c>
      <c r="E170" s="15" t="str">
        <f>IF(Number&lt;=COUNT(Weightf),INDEX(Lookup_Table,MATCH(Number,Calculations!C:C,0),3),"")</f>
        <v/>
      </c>
      <c r="F170" s="15" t="str">
        <f>IF(Number&lt;=COUNT(Weightf),INDEX(Lookup_Table,MATCH(Number,Calculations!C:C,0),4),"")</f>
        <v/>
      </c>
      <c r="G170" s="15" t="str">
        <f>IF(Number&lt;=COUNT(Weightf),INDEX(Lookup_Table,MATCH(Number,Calculations!C:C,0),11),"")</f>
        <v/>
      </c>
      <c r="H170" s="15" t="str">
        <f>IF(Number&lt;=COUNT(Weightf),INDEX(Lookup_Table,MATCH(Number,Calculations!C:C,0),12),"")</f>
        <v/>
      </c>
      <c r="I170" s="23" t="str">
        <f>IF(Number&lt;=COUNT(Weightf),INDEX(Lookup_Table,MATCH(Number,Calculations!C:C,0),13),"")</f>
        <v/>
      </c>
      <c r="J17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1" spans="4:10" x14ac:dyDescent="0.2">
      <c r="D171" s="48">
        <v>170</v>
      </c>
      <c r="E171" s="15" t="str">
        <f>IF(Number&lt;=COUNT(Weightf),INDEX(Lookup_Table,MATCH(Number,Calculations!C:C,0),3),"")</f>
        <v/>
      </c>
      <c r="F171" s="15" t="str">
        <f>IF(Number&lt;=COUNT(Weightf),INDEX(Lookup_Table,MATCH(Number,Calculations!C:C,0),4),"")</f>
        <v/>
      </c>
      <c r="G171" s="15" t="str">
        <f>IF(Number&lt;=COUNT(Weightf),INDEX(Lookup_Table,MATCH(Number,Calculations!C:C,0),11),"")</f>
        <v/>
      </c>
      <c r="H171" s="15" t="str">
        <f>IF(Number&lt;=COUNT(Weightf),INDEX(Lookup_Table,MATCH(Number,Calculations!C:C,0),12),"")</f>
        <v/>
      </c>
      <c r="I171" s="23" t="str">
        <f>IF(Number&lt;=COUNT(Weightf),INDEX(Lookup_Table,MATCH(Number,Calculations!C:C,0),13),"")</f>
        <v/>
      </c>
      <c r="J17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2" spans="4:10" x14ac:dyDescent="0.2">
      <c r="D172" s="48">
        <v>171</v>
      </c>
      <c r="E172" s="15" t="str">
        <f>IF(Number&lt;=COUNT(Weightf),INDEX(Lookup_Table,MATCH(Number,Calculations!C:C,0),3),"")</f>
        <v/>
      </c>
      <c r="F172" s="15" t="str">
        <f>IF(Number&lt;=COUNT(Weightf),INDEX(Lookup_Table,MATCH(Number,Calculations!C:C,0),4),"")</f>
        <v/>
      </c>
      <c r="G172" s="15" t="str">
        <f>IF(Number&lt;=COUNT(Weightf),INDEX(Lookup_Table,MATCH(Number,Calculations!C:C,0),11),"")</f>
        <v/>
      </c>
      <c r="H172" s="15" t="str">
        <f>IF(Number&lt;=COUNT(Weightf),INDEX(Lookup_Table,MATCH(Number,Calculations!C:C,0),12),"")</f>
        <v/>
      </c>
      <c r="I172" s="23" t="str">
        <f>IF(Number&lt;=COUNT(Weightf),INDEX(Lookup_Table,MATCH(Number,Calculations!C:C,0),13),"")</f>
        <v/>
      </c>
      <c r="J17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3" spans="4:10" x14ac:dyDescent="0.2">
      <c r="D173" s="48">
        <v>172</v>
      </c>
      <c r="E173" s="15" t="str">
        <f>IF(Number&lt;=COUNT(Weightf),INDEX(Lookup_Table,MATCH(Number,Calculations!C:C,0),3),"")</f>
        <v/>
      </c>
      <c r="F173" s="15" t="str">
        <f>IF(Number&lt;=COUNT(Weightf),INDEX(Lookup_Table,MATCH(Number,Calculations!C:C,0),4),"")</f>
        <v/>
      </c>
      <c r="G173" s="15" t="str">
        <f>IF(Number&lt;=COUNT(Weightf),INDEX(Lookup_Table,MATCH(Number,Calculations!C:C,0),11),"")</f>
        <v/>
      </c>
      <c r="H173" s="15" t="str">
        <f>IF(Number&lt;=COUNT(Weightf),INDEX(Lookup_Table,MATCH(Number,Calculations!C:C,0),12),"")</f>
        <v/>
      </c>
      <c r="I173" s="23" t="str">
        <f>IF(Number&lt;=COUNT(Weightf),INDEX(Lookup_Table,MATCH(Number,Calculations!C:C,0),13),"")</f>
        <v/>
      </c>
      <c r="J17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4" spans="4:10" x14ac:dyDescent="0.2">
      <c r="D174" s="48">
        <v>173</v>
      </c>
      <c r="E174" s="15" t="str">
        <f>IF(Number&lt;=COUNT(Weightf),INDEX(Lookup_Table,MATCH(Number,Calculations!C:C,0),3),"")</f>
        <v/>
      </c>
      <c r="F174" s="15" t="str">
        <f>IF(Number&lt;=COUNT(Weightf),INDEX(Lookup_Table,MATCH(Number,Calculations!C:C,0),4),"")</f>
        <v/>
      </c>
      <c r="G174" s="15" t="str">
        <f>IF(Number&lt;=COUNT(Weightf),INDEX(Lookup_Table,MATCH(Number,Calculations!C:C,0),11),"")</f>
        <v/>
      </c>
      <c r="H174" s="15" t="str">
        <f>IF(Number&lt;=COUNT(Weightf),INDEX(Lookup_Table,MATCH(Number,Calculations!C:C,0),12),"")</f>
        <v/>
      </c>
      <c r="I174" s="23" t="str">
        <f>IF(Number&lt;=COUNT(Weightf),INDEX(Lookup_Table,MATCH(Number,Calculations!C:C,0),13),"")</f>
        <v/>
      </c>
      <c r="J17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5" spans="4:10" x14ac:dyDescent="0.2">
      <c r="D175" s="48">
        <v>174</v>
      </c>
      <c r="E175" s="15" t="str">
        <f>IF(Number&lt;=COUNT(Weightf),INDEX(Lookup_Table,MATCH(Number,Calculations!C:C,0),3),"")</f>
        <v/>
      </c>
      <c r="F175" s="15" t="str">
        <f>IF(Number&lt;=COUNT(Weightf),INDEX(Lookup_Table,MATCH(Number,Calculations!C:C,0),4),"")</f>
        <v/>
      </c>
      <c r="G175" s="15" t="str">
        <f>IF(Number&lt;=COUNT(Weightf),INDEX(Lookup_Table,MATCH(Number,Calculations!C:C,0),11),"")</f>
        <v/>
      </c>
      <c r="H175" s="15" t="str">
        <f>IF(Number&lt;=COUNT(Weightf),INDEX(Lookup_Table,MATCH(Number,Calculations!C:C,0),12),"")</f>
        <v/>
      </c>
      <c r="I175" s="23" t="str">
        <f>IF(Number&lt;=COUNT(Weightf),INDEX(Lookup_Table,MATCH(Number,Calculations!C:C,0),13),"")</f>
        <v/>
      </c>
      <c r="J17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6" spans="4:10" x14ac:dyDescent="0.2">
      <c r="D176" s="48">
        <v>175</v>
      </c>
      <c r="E176" s="15" t="str">
        <f>IF(Number&lt;=COUNT(Weightf),INDEX(Lookup_Table,MATCH(Number,Calculations!C:C,0),3),"")</f>
        <v/>
      </c>
      <c r="F176" s="15" t="str">
        <f>IF(Number&lt;=COUNT(Weightf),INDEX(Lookup_Table,MATCH(Number,Calculations!C:C,0),4),"")</f>
        <v/>
      </c>
      <c r="G176" s="15" t="str">
        <f>IF(Number&lt;=COUNT(Weightf),INDEX(Lookup_Table,MATCH(Number,Calculations!C:C,0),11),"")</f>
        <v/>
      </c>
      <c r="H176" s="15" t="str">
        <f>IF(Number&lt;=COUNT(Weightf),INDEX(Lookup_Table,MATCH(Number,Calculations!C:C,0),12),"")</f>
        <v/>
      </c>
      <c r="I176" s="23" t="str">
        <f>IF(Number&lt;=COUNT(Weightf),INDEX(Lookup_Table,MATCH(Number,Calculations!C:C,0),13),"")</f>
        <v/>
      </c>
      <c r="J17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7" spans="4:10" x14ac:dyDescent="0.2">
      <c r="D177" s="48">
        <v>176</v>
      </c>
      <c r="E177" s="15" t="str">
        <f>IF(Number&lt;=COUNT(Weightf),INDEX(Lookup_Table,MATCH(Number,Calculations!C:C,0),3),"")</f>
        <v/>
      </c>
      <c r="F177" s="15" t="str">
        <f>IF(Number&lt;=COUNT(Weightf),INDEX(Lookup_Table,MATCH(Number,Calculations!C:C,0),4),"")</f>
        <v/>
      </c>
      <c r="G177" s="15" t="str">
        <f>IF(Number&lt;=COUNT(Weightf),INDEX(Lookup_Table,MATCH(Number,Calculations!C:C,0),11),"")</f>
        <v/>
      </c>
      <c r="H177" s="15" t="str">
        <f>IF(Number&lt;=COUNT(Weightf),INDEX(Lookup_Table,MATCH(Number,Calculations!C:C,0),12),"")</f>
        <v/>
      </c>
      <c r="I177" s="23" t="str">
        <f>IF(Number&lt;=COUNT(Weightf),INDEX(Lookup_Table,MATCH(Number,Calculations!C:C,0),13),"")</f>
        <v/>
      </c>
      <c r="J17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8" spans="4:10" x14ac:dyDescent="0.2">
      <c r="D178" s="48">
        <v>177</v>
      </c>
      <c r="E178" s="15" t="str">
        <f>IF(Number&lt;=COUNT(Weightf),INDEX(Lookup_Table,MATCH(Number,Calculations!C:C,0),3),"")</f>
        <v/>
      </c>
      <c r="F178" s="15" t="str">
        <f>IF(Number&lt;=COUNT(Weightf),INDEX(Lookup_Table,MATCH(Number,Calculations!C:C,0),4),"")</f>
        <v/>
      </c>
      <c r="G178" s="15" t="str">
        <f>IF(Number&lt;=COUNT(Weightf),INDEX(Lookup_Table,MATCH(Number,Calculations!C:C,0),11),"")</f>
        <v/>
      </c>
      <c r="H178" s="15" t="str">
        <f>IF(Number&lt;=COUNT(Weightf),INDEX(Lookup_Table,MATCH(Number,Calculations!C:C,0),12),"")</f>
        <v/>
      </c>
      <c r="I178" s="23" t="str">
        <f>IF(Number&lt;=COUNT(Weightf),INDEX(Lookup_Table,MATCH(Number,Calculations!C:C,0),13),"")</f>
        <v/>
      </c>
      <c r="J17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79" spans="4:10" x14ac:dyDescent="0.2">
      <c r="D179" s="48">
        <v>178</v>
      </c>
      <c r="E179" s="15" t="str">
        <f>IF(Number&lt;=COUNT(Weightf),INDEX(Lookup_Table,MATCH(Number,Calculations!C:C,0),3),"")</f>
        <v/>
      </c>
      <c r="F179" s="15" t="str">
        <f>IF(Number&lt;=COUNT(Weightf),INDEX(Lookup_Table,MATCH(Number,Calculations!C:C,0),4),"")</f>
        <v/>
      </c>
      <c r="G179" s="15" t="str">
        <f>IF(Number&lt;=COUNT(Weightf),INDEX(Lookup_Table,MATCH(Number,Calculations!C:C,0),11),"")</f>
        <v/>
      </c>
      <c r="H179" s="15" t="str">
        <f>IF(Number&lt;=COUNT(Weightf),INDEX(Lookup_Table,MATCH(Number,Calculations!C:C,0),12),"")</f>
        <v/>
      </c>
      <c r="I179" s="23" t="str">
        <f>IF(Number&lt;=COUNT(Weightf),INDEX(Lookup_Table,MATCH(Number,Calculations!C:C,0),13),"")</f>
        <v/>
      </c>
      <c r="J17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0" spans="4:10" x14ac:dyDescent="0.2">
      <c r="D180" s="48">
        <v>179</v>
      </c>
      <c r="E180" s="15" t="str">
        <f>IF(Number&lt;=COUNT(Weightf),INDEX(Lookup_Table,MATCH(Number,Calculations!C:C,0),3),"")</f>
        <v/>
      </c>
      <c r="F180" s="15" t="str">
        <f>IF(Number&lt;=COUNT(Weightf),INDEX(Lookup_Table,MATCH(Number,Calculations!C:C,0),4),"")</f>
        <v/>
      </c>
      <c r="G180" s="15" t="str">
        <f>IF(Number&lt;=COUNT(Weightf),INDEX(Lookup_Table,MATCH(Number,Calculations!C:C,0),11),"")</f>
        <v/>
      </c>
      <c r="H180" s="15" t="str">
        <f>IF(Number&lt;=COUNT(Weightf),INDEX(Lookup_Table,MATCH(Number,Calculations!C:C,0),12),"")</f>
        <v/>
      </c>
      <c r="I180" s="23" t="str">
        <f>IF(Number&lt;=COUNT(Weightf),INDEX(Lookup_Table,MATCH(Number,Calculations!C:C,0),13),"")</f>
        <v/>
      </c>
      <c r="J18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1" spans="4:10" x14ac:dyDescent="0.2">
      <c r="D181" s="48">
        <v>180</v>
      </c>
      <c r="E181" s="15" t="str">
        <f>IF(Number&lt;=COUNT(Weightf),INDEX(Lookup_Table,MATCH(Number,Calculations!C:C,0),3),"")</f>
        <v/>
      </c>
      <c r="F181" s="15" t="str">
        <f>IF(Number&lt;=COUNT(Weightf),INDEX(Lookup_Table,MATCH(Number,Calculations!C:C,0),4),"")</f>
        <v/>
      </c>
      <c r="G181" s="15" t="str">
        <f>IF(Number&lt;=COUNT(Weightf),INDEX(Lookup_Table,MATCH(Number,Calculations!C:C,0),11),"")</f>
        <v/>
      </c>
      <c r="H181" s="15" t="str">
        <f>IF(Number&lt;=COUNT(Weightf),INDEX(Lookup_Table,MATCH(Number,Calculations!C:C,0),12),"")</f>
        <v/>
      </c>
      <c r="I181" s="23" t="str">
        <f>IF(Number&lt;=COUNT(Weightf),INDEX(Lookup_Table,MATCH(Number,Calculations!C:C,0),13),"")</f>
        <v/>
      </c>
      <c r="J18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2" spans="4:10" x14ac:dyDescent="0.2">
      <c r="D182" s="48">
        <v>181</v>
      </c>
      <c r="E182" s="15" t="str">
        <f>IF(Number&lt;=COUNT(Weightf),INDEX(Lookup_Table,MATCH(Number,Calculations!C:C,0),3),"")</f>
        <v/>
      </c>
      <c r="F182" s="15" t="str">
        <f>IF(Number&lt;=COUNT(Weightf),INDEX(Lookup_Table,MATCH(Number,Calculations!C:C,0),4),"")</f>
        <v/>
      </c>
      <c r="G182" s="15" t="str">
        <f>IF(Number&lt;=COUNT(Weightf),INDEX(Lookup_Table,MATCH(Number,Calculations!C:C,0),11),"")</f>
        <v/>
      </c>
      <c r="H182" s="15" t="str">
        <f>IF(Number&lt;=COUNT(Weightf),INDEX(Lookup_Table,MATCH(Number,Calculations!C:C,0),12),"")</f>
        <v/>
      </c>
      <c r="I182" s="23" t="str">
        <f>IF(Number&lt;=COUNT(Weightf),INDEX(Lookup_Table,MATCH(Number,Calculations!C:C,0),13),"")</f>
        <v/>
      </c>
      <c r="J18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3" spans="4:10" x14ac:dyDescent="0.2">
      <c r="D183" s="48">
        <v>182</v>
      </c>
      <c r="E183" s="15" t="str">
        <f>IF(Number&lt;=COUNT(Weightf),INDEX(Lookup_Table,MATCH(Number,Calculations!C:C,0),3),"")</f>
        <v/>
      </c>
      <c r="F183" s="15" t="str">
        <f>IF(Number&lt;=COUNT(Weightf),INDEX(Lookup_Table,MATCH(Number,Calculations!C:C,0),4),"")</f>
        <v/>
      </c>
      <c r="G183" s="15" t="str">
        <f>IF(Number&lt;=COUNT(Weightf),INDEX(Lookup_Table,MATCH(Number,Calculations!C:C,0),11),"")</f>
        <v/>
      </c>
      <c r="H183" s="15" t="str">
        <f>IF(Number&lt;=COUNT(Weightf),INDEX(Lookup_Table,MATCH(Number,Calculations!C:C,0),12),"")</f>
        <v/>
      </c>
      <c r="I183" s="23" t="str">
        <f>IF(Number&lt;=COUNT(Weightf),INDEX(Lookup_Table,MATCH(Number,Calculations!C:C,0),13),"")</f>
        <v/>
      </c>
      <c r="J18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4" spans="4:10" x14ac:dyDescent="0.2">
      <c r="D184" s="48">
        <v>183</v>
      </c>
      <c r="E184" s="15" t="str">
        <f>IF(Number&lt;=COUNT(Weightf),INDEX(Lookup_Table,MATCH(Number,Calculations!C:C,0),3),"")</f>
        <v/>
      </c>
      <c r="F184" s="15" t="str">
        <f>IF(Number&lt;=COUNT(Weightf),INDEX(Lookup_Table,MATCH(Number,Calculations!C:C,0),4),"")</f>
        <v/>
      </c>
      <c r="G184" s="15" t="str">
        <f>IF(Number&lt;=COUNT(Weightf),INDEX(Lookup_Table,MATCH(Number,Calculations!C:C,0),11),"")</f>
        <v/>
      </c>
      <c r="H184" s="15" t="str">
        <f>IF(Number&lt;=COUNT(Weightf),INDEX(Lookup_Table,MATCH(Number,Calculations!C:C,0),12),"")</f>
        <v/>
      </c>
      <c r="I184" s="23" t="str">
        <f>IF(Number&lt;=COUNT(Weightf),INDEX(Lookup_Table,MATCH(Number,Calculations!C:C,0),13),"")</f>
        <v/>
      </c>
      <c r="J18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5" spans="4:10" x14ac:dyDescent="0.2">
      <c r="D185" s="48">
        <v>184</v>
      </c>
      <c r="E185" s="15" t="str">
        <f>IF(Number&lt;=COUNT(Weightf),INDEX(Lookup_Table,MATCH(Number,Calculations!C:C,0),3),"")</f>
        <v/>
      </c>
      <c r="F185" s="15" t="str">
        <f>IF(Number&lt;=COUNT(Weightf),INDEX(Lookup_Table,MATCH(Number,Calculations!C:C,0),4),"")</f>
        <v/>
      </c>
      <c r="G185" s="15" t="str">
        <f>IF(Number&lt;=COUNT(Weightf),INDEX(Lookup_Table,MATCH(Number,Calculations!C:C,0),11),"")</f>
        <v/>
      </c>
      <c r="H185" s="15" t="str">
        <f>IF(Number&lt;=COUNT(Weightf),INDEX(Lookup_Table,MATCH(Number,Calculations!C:C,0),12),"")</f>
        <v/>
      </c>
      <c r="I185" s="23" t="str">
        <f>IF(Number&lt;=COUNT(Weightf),INDEX(Lookup_Table,MATCH(Number,Calculations!C:C,0),13),"")</f>
        <v/>
      </c>
      <c r="J18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6" spans="4:10" x14ac:dyDescent="0.2">
      <c r="D186" s="48">
        <v>185</v>
      </c>
      <c r="E186" s="15" t="str">
        <f>IF(Number&lt;=COUNT(Weightf),INDEX(Lookup_Table,MATCH(Number,Calculations!C:C,0),3),"")</f>
        <v/>
      </c>
      <c r="F186" s="15" t="str">
        <f>IF(Number&lt;=COUNT(Weightf),INDEX(Lookup_Table,MATCH(Number,Calculations!C:C,0),4),"")</f>
        <v/>
      </c>
      <c r="G186" s="15" t="str">
        <f>IF(Number&lt;=COUNT(Weightf),INDEX(Lookup_Table,MATCH(Number,Calculations!C:C,0),11),"")</f>
        <v/>
      </c>
      <c r="H186" s="15" t="str">
        <f>IF(Number&lt;=COUNT(Weightf),INDEX(Lookup_Table,MATCH(Number,Calculations!C:C,0),12),"")</f>
        <v/>
      </c>
      <c r="I186" s="23" t="str">
        <f>IF(Number&lt;=COUNT(Weightf),INDEX(Lookup_Table,MATCH(Number,Calculations!C:C,0),13),"")</f>
        <v/>
      </c>
      <c r="J18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7" spans="4:10" x14ac:dyDescent="0.2">
      <c r="D187" s="48">
        <v>186</v>
      </c>
      <c r="E187" s="15" t="str">
        <f>IF(Number&lt;=COUNT(Weightf),INDEX(Lookup_Table,MATCH(Number,Calculations!C:C,0),3),"")</f>
        <v/>
      </c>
      <c r="F187" s="15" t="str">
        <f>IF(Number&lt;=COUNT(Weightf),INDEX(Lookup_Table,MATCH(Number,Calculations!C:C,0),4),"")</f>
        <v/>
      </c>
      <c r="G187" s="15" t="str">
        <f>IF(Number&lt;=COUNT(Weightf),INDEX(Lookup_Table,MATCH(Number,Calculations!C:C,0),11),"")</f>
        <v/>
      </c>
      <c r="H187" s="15" t="str">
        <f>IF(Number&lt;=COUNT(Weightf),INDEX(Lookup_Table,MATCH(Number,Calculations!C:C,0),12),"")</f>
        <v/>
      </c>
      <c r="I187" s="23" t="str">
        <f>IF(Number&lt;=COUNT(Weightf),INDEX(Lookup_Table,MATCH(Number,Calculations!C:C,0),13),"")</f>
        <v/>
      </c>
      <c r="J18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8" spans="4:10" x14ac:dyDescent="0.2">
      <c r="D188" s="48">
        <v>187</v>
      </c>
      <c r="E188" s="15" t="str">
        <f>IF(Number&lt;=COUNT(Weightf),INDEX(Lookup_Table,MATCH(Number,Calculations!C:C,0),3),"")</f>
        <v/>
      </c>
      <c r="F188" s="15" t="str">
        <f>IF(Number&lt;=COUNT(Weightf),INDEX(Lookup_Table,MATCH(Number,Calculations!C:C,0),4),"")</f>
        <v/>
      </c>
      <c r="G188" s="15" t="str">
        <f>IF(Number&lt;=COUNT(Weightf),INDEX(Lookup_Table,MATCH(Number,Calculations!C:C,0),11),"")</f>
        <v/>
      </c>
      <c r="H188" s="15" t="str">
        <f>IF(Number&lt;=COUNT(Weightf),INDEX(Lookup_Table,MATCH(Number,Calculations!C:C,0),12),"")</f>
        <v/>
      </c>
      <c r="I188" s="23" t="str">
        <f>IF(Number&lt;=COUNT(Weightf),INDEX(Lookup_Table,MATCH(Number,Calculations!C:C,0),13),"")</f>
        <v/>
      </c>
      <c r="J18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89" spans="4:10" x14ac:dyDescent="0.2">
      <c r="D189" s="48">
        <v>188</v>
      </c>
      <c r="E189" s="15" t="str">
        <f>IF(Number&lt;=COUNT(Weightf),INDEX(Lookup_Table,MATCH(Number,Calculations!C:C,0),3),"")</f>
        <v/>
      </c>
      <c r="F189" s="15" t="str">
        <f>IF(Number&lt;=COUNT(Weightf),INDEX(Lookup_Table,MATCH(Number,Calculations!C:C,0),4),"")</f>
        <v/>
      </c>
      <c r="G189" s="15" t="str">
        <f>IF(Number&lt;=COUNT(Weightf),INDEX(Lookup_Table,MATCH(Number,Calculations!C:C,0),11),"")</f>
        <v/>
      </c>
      <c r="H189" s="15" t="str">
        <f>IF(Number&lt;=COUNT(Weightf),INDEX(Lookup_Table,MATCH(Number,Calculations!C:C,0),12),"")</f>
        <v/>
      </c>
      <c r="I189" s="23" t="str">
        <f>IF(Number&lt;=COUNT(Weightf),INDEX(Lookup_Table,MATCH(Number,Calculations!C:C,0),13),"")</f>
        <v/>
      </c>
      <c r="J18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0" spans="4:10" x14ac:dyDescent="0.2">
      <c r="D190" s="48">
        <v>189</v>
      </c>
      <c r="E190" s="15" t="str">
        <f>IF(Number&lt;=COUNT(Weightf),INDEX(Lookup_Table,MATCH(Number,Calculations!C:C,0),3),"")</f>
        <v/>
      </c>
      <c r="F190" s="15" t="str">
        <f>IF(Number&lt;=COUNT(Weightf),INDEX(Lookup_Table,MATCH(Number,Calculations!C:C,0),4),"")</f>
        <v/>
      </c>
      <c r="G190" s="15" t="str">
        <f>IF(Number&lt;=COUNT(Weightf),INDEX(Lookup_Table,MATCH(Number,Calculations!C:C,0),11),"")</f>
        <v/>
      </c>
      <c r="H190" s="15" t="str">
        <f>IF(Number&lt;=COUNT(Weightf),INDEX(Lookup_Table,MATCH(Number,Calculations!C:C,0),12),"")</f>
        <v/>
      </c>
      <c r="I190" s="23" t="str">
        <f>IF(Number&lt;=COUNT(Weightf),INDEX(Lookup_Table,MATCH(Number,Calculations!C:C,0),13),"")</f>
        <v/>
      </c>
      <c r="J19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1" spans="4:10" x14ac:dyDescent="0.2">
      <c r="D191" s="48">
        <v>190</v>
      </c>
      <c r="E191" s="15" t="str">
        <f>IF(Number&lt;=COUNT(Weightf),INDEX(Lookup_Table,MATCH(Number,Calculations!C:C,0),3),"")</f>
        <v/>
      </c>
      <c r="F191" s="15" t="str">
        <f>IF(Number&lt;=COUNT(Weightf),INDEX(Lookup_Table,MATCH(Number,Calculations!C:C,0),4),"")</f>
        <v/>
      </c>
      <c r="G191" s="15" t="str">
        <f>IF(Number&lt;=COUNT(Weightf),INDEX(Lookup_Table,MATCH(Number,Calculations!C:C,0),11),"")</f>
        <v/>
      </c>
      <c r="H191" s="15" t="str">
        <f>IF(Number&lt;=COUNT(Weightf),INDEX(Lookup_Table,MATCH(Number,Calculations!C:C,0),12),"")</f>
        <v/>
      </c>
      <c r="I191" s="23" t="str">
        <f>IF(Number&lt;=COUNT(Weightf),INDEX(Lookup_Table,MATCH(Number,Calculations!C:C,0),13),"")</f>
        <v/>
      </c>
      <c r="J191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2" spans="4:10" x14ac:dyDescent="0.2">
      <c r="D192" s="48">
        <v>191</v>
      </c>
      <c r="E192" s="15" t="str">
        <f>IF(Number&lt;=COUNT(Weightf),INDEX(Lookup_Table,MATCH(Number,Calculations!C:C,0),3),"")</f>
        <v/>
      </c>
      <c r="F192" s="15" t="str">
        <f>IF(Number&lt;=COUNT(Weightf),INDEX(Lookup_Table,MATCH(Number,Calculations!C:C,0),4),"")</f>
        <v/>
      </c>
      <c r="G192" s="15" t="str">
        <f>IF(Number&lt;=COUNT(Weightf),INDEX(Lookup_Table,MATCH(Number,Calculations!C:C,0),11),"")</f>
        <v/>
      </c>
      <c r="H192" s="15" t="str">
        <f>IF(Number&lt;=COUNT(Weightf),INDEX(Lookup_Table,MATCH(Number,Calculations!C:C,0),12),"")</f>
        <v/>
      </c>
      <c r="I192" s="23" t="str">
        <f>IF(Number&lt;=COUNT(Weightf),INDEX(Lookup_Table,MATCH(Number,Calculations!C:C,0),13),"")</f>
        <v/>
      </c>
      <c r="J192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3" spans="4:10" x14ac:dyDescent="0.2">
      <c r="D193" s="48">
        <v>192</v>
      </c>
      <c r="E193" s="15" t="str">
        <f>IF(Number&lt;=COUNT(Weightf),INDEX(Lookup_Table,MATCH(Number,Calculations!C:C,0),3),"")</f>
        <v/>
      </c>
      <c r="F193" s="15" t="str">
        <f>IF(Number&lt;=COUNT(Weightf),INDEX(Lookup_Table,MATCH(Number,Calculations!C:C,0),4),"")</f>
        <v/>
      </c>
      <c r="G193" s="15" t="str">
        <f>IF(Number&lt;=COUNT(Weightf),INDEX(Lookup_Table,MATCH(Number,Calculations!C:C,0),11),"")</f>
        <v/>
      </c>
      <c r="H193" s="15" t="str">
        <f>IF(Number&lt;=COUNT(Weightf),INDEX(Lookup_Table,MATCH(Number,Calculations!C:C,0),12),"")</f>
        <v/>
      </c>
      <c r="I193" s="23" t="str">
        <f>IF(Number&lt;=COUNT(Weightf),INDEX(Lookup_Table,MATCH(Number,Calculations!C:C,0),13),"")</f>
        <v/>
      </c>
      <c r="J193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4" spans="4:10" x14ac:dyDescent="0.2">
      <c r="D194" s="48">
        <v>193</v>
      </c>
      <c r="E194" s="15" t="str">
        <f>IF(Number&lt;=COUNT(Weightf),INDEX(Lookup_Table,MATCH(Number,Calculations!C:C,0),3),"")</f>
        <v/>
      </c>
      <c r="F194" s="15" t="str">
        <f>IF(Number&lt;=COUNT(Weightf),INDEX(Lookup_Table,MATCH(Number,Calculations!C:C,0),4),"")</f>
        <v/>
      </c>
      <c r="G194" s="15" t="str">
        <f>IF(Number&lt;=COUNT(Weightf),INDEX(Lookup_Table,MATCH(Number,Calculations!C:C,0),11),"")</f>
        <v/>
      </c>
      <c r="H194" s="15" t="str">
        <f>IF(Number&lt;=COUNT(Weightf),INDEX(Lookup_Table,MATCH(Number,Calculations!C:C,0),12),"")</f>
        <v/>
      </c>
      <c r="I194" s="23" t="str">
        <f>IF(Number&lt;=COUNT(Weightf),INDEX(Lookup_Table,MATCH(Number,Calculations!C:C,0),13),"")</f>
        <v/>
      </c>
      <c r="J194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5" spans="4:10" x14ac:dyDescent="0.2">
      <c r="D195" s="48">
        <v>194</v>
      </c>
      <c r="E195" s="15" t="str">
        <f>IF(Number&lt;=COUNT(Weightf),INDEX(Lookup_Table,MATCH(Number,Calculations!C:C,0),3),"")</f>
        <v/>
      </c>
      <c r="F195" s="15" t="str">
        <f>IF(Number&lt;=COUNT(Weightf),INDEX(Lookup_Table,MATCH(Number,Calculations!C:C,0),4),"")</f>
        <v/>
      </c>
      <c r="G195" s="15" t="str">
        <f>IF(Number&lt;=COUNT(Weightf),INDEX(Lookup_Table,MATCH(Number,Calculations!C:C,0),11),"")</f>
        <v/>
      </c>
      <c r="H195" s="15" t="str">
        <f>IF(Number&lt;=COUNT(Weightf),INDEX(Lookup_Table,MATCH(Number,Calculations!C:C,0),12),"")</f>
        <v/>
      </c>
      <c r="I195" s="23" t="str">
        <f>IF(Number&lt;=COUNT(Weightf),INDEX(Lookup_Table,MATCH(Number,Calculations!C:C,0),13),"")</f>
        <v/>
      </c>
      <c r="J195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6" spans="4:10" x14ac:dyDescent="0.2">
      <c r="D196" s="48">
        <v>195</v>
      </c>
      <c r="E196" s="15" t="str">
        <f>IF(Number&lt;=COUNT(Weightf),INDEX(Lookup_Table,MATCH(Number,Calculations!C:C,0),3),"")</f>
        <v/>
      </c>
      <c r="F196" s="15" t="str">
        <f>IF(Number&lt;=COUNT(Weightf),INDEX(Lookup_Table,MATCH(Number,Calculations!C:C,0),4),"")</f>
        <v/>
      </c>
      <c r="G196" s="15" t="str">
        <f>IF(Number&lt;=COUNT(Weightf),INDEX(Lookup_Table,MATCH(Number,Calculations!C:C,0),11),"")</f>
        <v/>
      </c>
      <c r="H196" s="15" t="str">
        <f>IF(Number&lt;=COUNT(Weightf),INDEX(Lookup_Table,MATCH(Number,Calculations!C:C,0),12),"")</f>
        <v/>
      </c>
      <c r="I196" s="23" t="str">
        <f>IF(Number&lt;=COUNT(Weightf),INDEX(Lookup_Table,MATCH(Number,Calculations!C:C,0),13),"")</f>
        <v/>
      </c>
      <c r="J196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7" spans="4:10" x14ac:dyDescent="0.2">
      <c r="D197" s="48">
        <v>196</v>
      </c>
      <c r="E197" s="15" t="str">
        <f>IF(Number&lt;=COUNT(Weightf),INDEX(Lookup_Table,MATCH(Number,Calculations!C:C,0),3),"")</f>
        <v/>
      </c>
      <c r="F197" s="15" t="str">
        <f>IF(Number&lt;=COUNT(Weightf),INDEX(Lookup_Table,MATCH(Number,Calculations!C:C,0),4),"")</f>
        <v/>
      </c>
      <c r="G197" s="15" t="str">
        <f>IF(Number&lt;=COUNT(Weightf),INDEX(Lookup_Table,MATCH(Number,Calculations!C:C,0),11),"")</f>
        <v/>
      </c>
      <c r="H197" s="15" t="str">
        <f>IF(Number&lt;=COUNT(Weightf),INDEX(Lookup_Table,MATCH(Number,Calculations!C:C,0),12),"")</f>
        <v/>
      </c>
      <c r="I197" s="23" t="str">
        <f>IF(Number&lt;=COUNT(Weightf),INDEX(Lookup_Table,MATCH(Number,Calculations!C:C,0),13),"")</f>
        <v/>
      </c>
      <c r="J197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8" spans="4:10" x14ac:dyDescent="0.2">
      <c r="D198" s="48">
        <v>197</v>
      </c>
      <c r="E198" s="15" t="str">
        <f>IF(Number&lt;=COUNT(Weightf),INDEX(Lookup_Table,MATCH(Number,Calculations!C:C,0),3),"")</f>
        <v/>
      </c>
      <c r="F198" s="15" t="str">
        <f>IF(Number&lt;=COUNT(Weightf),INDEX(Lookup_Table,MATCH(Number,Calculations!C:C,0),4),"")</f>
        <v/>
      </c>
      <c r="G198" s="15" t="str">
        <f>IF(Number&lt;=COUNT(Weightf),INDEX(Lookup_Table,MATCH(Number,Calculations!C:C,0),11),"")</f>
        <v/>
      </c>
      <c r="H198" s="15" t="str">
        <f>IF(Number&lt;=COUNT(Weightf),INDEX(Lookup_Table,MATCH(Number,Calculations!C:C,0),12),"")</f>
        <v/>
      </c>
      <c r="I198" s="23" t="str">
        <f>IF(Number&lt;=COUNT(Weightf),INDEX(Lookup_Table,MATCH(Number,Calculations!C:C,0),13),"")</f>
        <v/>
      </c>
      <c r="J198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199" spans="4:10" x14ac:dyDescent="0.2">
      <c r="D199" s="48">
        <v>198</v>
      </c>
      <c r="E199" s="15" t="str">
        <f>IF(Number&lt;=COUNT(Weightf),INDEX(Lookup_Table,MATCH(Number,Calculations!C:C,0),3),"")</f>
        <v/>
      </c>
      <c r="F199" s="15" t="str">
        <f>IF(Number&lt;=COUNT(Weightf),INDEX(Lookup_Table,MATCH(Number,Calculations!C:C,0),4),"")</f>
        <v/>
      </c>
      <c r="G199" s="15" t="str">
        <f>IF(Number&lt;=COUNT(Weightf),INDEX(Lookup_Table,MATCH(Number,Calculations!C:C,0),11),"")</f>
        <v/>
      </c>
      <c r="H199" s="15" t="str">
        <f>IF(Number&lt;=COUNT(Weightf),INDEX(Lookup_Table,MATCH(Number,Calculations!C:C,0),12),"")</f>
        <v/>
      </c>
      <c r="I199" s="23" t="str">
        <f>IF(Number&lt;=COUNT(Weightf),INDEX(Lookup_Table,MATCH(Number,Calculations!C:C,0),13),"")</f>
        <v/>
      </c>
      <c r="J199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00" spans="4:10" x14ac:dyDescent="0.2">
      <c r="D200" s="48">
        <v>199</v>
      </c>
      <c r="E200" s="15" t="str">
        <f>IF(Number&lt;=COUNT(Weightf),INDEX(Lookup_Table,MATCH(Number,Calculations!C:C,0),3),"")</f>
        <v/>
      </c>
      <c r="F200" s="15" t="str">
        <f>IF(Number&lt;=COUNT(Weightf),INDEX(Lookup_Table,MATCH(Number,Calculations!C:C,0),4),"")</f>
        <v/>
      </c>
      <c r="G200" s="15" t="str">
        <f>IF(Number&lt;=COUNT(Weightf),INDEX(Lookup_Table,MATCH(Number,Calculations!C:C,0),11),"")</f>
        <v/>
      </c>
      <c r="H200" s="15" t="str">
        <f>IF(Number&lt;=COUNT(Weightf),INDEX(Lookup_Table,MATCH(Number,Calculations!C:C,0),12),"")</f>
        <v/>
      </c>
      <c r="I200" s="23" t="str">
        <f>IF(Number&lt;=COUNT(Weightf),INDEX(Lookup_Table,MATCH(Number,Calculations!C:C,0),13),"")</f>
        <v/>
      </c>
      <c r="J200" s="50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  <row r="201" spans="4:10" x14ac:dyDescent="0.2">
      <c r="D201" s="51">
        <v>200</v>
      </c>
      <c r="E201" s="52" t="str">
        <f>IF(Number&lt;=COUNT(Weightf),INDEX(Lookup_Table,MATCH(Number,Calculations!C:C,0),3),"")</f>
        <v/>
      </c>
      <c r="F201" s="52" t="str">
        <f>IF(Number&lt;=COUNT(Weightf),INDEX(Lookup_Table,MATCH(Number,Calculations!C:C,0),4),"")</f>
        <v/>
      </c>
      <c r="G201" s="52" t="str">
        <f>IF(Number&lt;=COUNT(Weightf),INDEX(Lookup_Table,MATCH(Number,Calculations!C:C,0),11),"")</f>
        <v/>
      </c>
      <c r="H201" s="52" t="str">
        <f>IF(Number&lt;=COUNT(Weightf),INDEX(Lookup_Table,MATCH(Number,Calculations!C:C,0),12),"")</f>
        <v/>
      </c>
      <c r="I201" s="53" t="str">
        <f>IF(Number&lt;=COUNT(Weightf),INDEX(Lookup_Table,MATCH(Number,Calculations!C:C,0),13),"")</f>
        <v/>
      </c>
      <c r="J201" s="54" t="str">
        <f>IF(Number&lt;=COUNT(Weightf),IF(J$1=K$5,INDEX(Lookup_Table,MATCH(Number,Calculations!C:C,0),5),IF(J$1='Forest Plot'!K$6,INDEX(Lookup_Table,MATCH(Number,Calculations!C:C,0),6),IF(J$1=K$7,INDEX(Lookup_Table,MATCH(Number,Calculations!C:C,0),7),IF(J$1=K$8,INDEX(Lookup_Table,MATCH(Number,Calculations!C:C,0),8),IF(J$1=K$9,INDEX(Lookup_Table,MATCH(Number,Calculations!C:C,0),9)/SUM(Weightf),IF(J$1=K$10,INDEX(Lookup_Table,MATCH(Number,Calculations!C:C,0),10)/SUM(Weightr),"")))))),"")</f>
        <v/>
      </c>
    </row>
  </sheetData>
  <mergeCells count="2">
    <mergeCell ref="A9:B9"/>
    <mergeCell ref="A5:B5"/>
  </mergeCells>
  <conditionalFormatting sqref="J2:J201">
    <cfRule type="expression" dxfId="8" priority="1">
      <formula>Sort_By="Weight (random)"</formula>
    </cfRule>
    <cfRule type="expression" dxfId="7" priority="8">
      <formula>Sort_By="Weight (fixed)"</formula>
    </cfRule>
    <cfRule type="expression" dxfId="6" priority="9">
      <formula>Sort_By="Number of subjects"</formula>
    </cfRule>
  </conditionalFormatting>
  <dataValidations count="3">
    <dataValidation type="list" allowBlank="1" showInputMessage="1" showErrorMessage="1" sqref="B7" xr:uid="{00000000-0002-0000-0100-000000000000}">
      <formula1>"Ascending,Descending"</formula1>
    </dataValidation>
    <dataValidation type="list" allowBlank="1" showInputMessage="1" showErrorMessage="1" sqref="B2" xr:uid="{00000000-0002-0000-0100-000001000000}">
      <formula1>"Fixed effect model, Random effects model"</formula1>
    </dataValidation>
    <dataValidation type="list" allowBlank="1" showInputMessage="1" showErrorMessage="1" sqref="B6" xr:uid="{00000000-0002-0000-0100-000002000000}">
      <formula1>$K$2:$K$10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1"/>
  <sheetViews>
    <sheetView showGridLines="0" workbookViewId="0">
      <pane ySplit="1" topLeftCell="A2" activePane="bottomLeft" state="frozen"/>
      <selection pane="bottomLeft" activeCell="B21" sqref="B21"/>
    </sheetView>
  </sheetViews>
  <sheetFormatPr defaultRowHeight="12" outlineLevelCol="1" x14ac:dyDescent="0.2"/>
  <cols>
    <col min="1" max="1" width="28.33203125" bestFit="1" customWidth="1"/>
    <col min="2" max="2" width="18.33203125" bestFit="1" customWidth="1"/>
    <col min="3" max="4" width="13.1640625" style="9" customWidth="1"/>
    <col min="5" max="5" width="3.33203125" customWidth="1"/>
    <col min="6" max="6" width="4.1640625" style="1" customWidth="1" outlineLevel="1"/>
    <col min="7" max="7" width="26.33203125" bestFit="1" customWidth="1" outlineLevel="1"/>
    <col min="8" max="8" width="10.1640625" customWidth="1" outlineLevel="1"/>
    <col min="9" max="10" width="12.5" customWidth="1" outlineLevel="1"/>
    <col min="11" max="11" width="7.1640625" style="33" bestFit="1" customWidth="1" outlineLevel="1"/>
    <col min="12" max="12" width="8.6640625" bestFit="1" customWidth="1" outlineLevel="1"/>
    <col min="13" max="13" width="5.6640625" bestFit="1" customWidth="1" outlineLevel="1"/>
    <col min="14" max="14" width="7.1640625" bestFit="1" customWidth="1" outlineLevel="1"/>
    <col min="15" max="16" width="5.6640625" bestFit="1" customWidth="1" outlineLevel="1"/>
    <col min="17" max="17" width="6.33203125" bestFit="1" customWidth="1" outlineLevel="1"/>
    <col min="18" max="18" width="5.6640625" bestFit="1" customWidth="1" outlineLevel="1"/>
    <col min="19" max="19" width="5.5" style="9" bestFit="1" customWidth="1"/>
    <col min="20" max="20" width="100.83203125" customWidth="1" outlineLevel="1"/>
    <col min="21" max="21" width="5.5" style="9" bestFit="1" customWidth="1"/>
    <col min="22" max="22" width="100.83203125" hidden="1" customWidth="1" outlineLevel="1"/>
    <col min="23" max="23" width="5.5" bestFit="1" customWidth="1" collapsed="1"/>
  </cols>
  <sheetData>
    <row r="1" spans="1:23" ht="31.5" customHeight="1" x14ac:dyDescent="0.2">
      <c r="A1" s="115" t="s">
        <v>160</v>
      </c>
      <c r="B1" s="115"/>
      <c r="C1" s="115"/>
      <c r="D1" s="115"/>
      <c r="F1" s="6" t="s">
        <v>0</v>
      </c>
      <c r="G1" s="2" t="s">
        <v>71</v>
      </c>
      <c r="H1" s="2" t="s">
        <v>9</v>
      </c>
      <c r="I1" s="2" t="s">
        <v>11</v>
      </c>
      <c r="J1" s="2" t="s">
        <v>12</v>
      </c>
      <c r="K1" s="31" t="s">
        <v>8</v>
      </c>
      <c r="L1" s="2" t="s">
        <v>2</v>
      </c>
      <c r="M1" s="2" t="s">
        <v>46</v>
      </c>
      <c r="N1" s="2" t="s">
        <v>47</v>
      </c>
      <c r="O1" s="2" t="s">
        <v>49</v>
      </c>
      <c r="P1" s="2" t="s">
        <v>5</v>
      </c>
      <c r="Q1" s="2" t="s">
        <v>54</v>
      </c>
      <c r="R1" s="2" t="s">
        <v>55</v>
      </c>
      <c r="S1" s="97"/>
      <c r="U1" s="97"/>
      <c r="W1" s="97"/>
    </row>
    <row r="2" spans="1:23" ht="12" customHeight="1" x14ac:dyDescent="0.2">
      <c r="A2" s="10" t="s">
        <v>163</v>
      </c>
      <c r="B2" s="117" t="s">
        <v>225</v>
      </c>
      <c r="C2" s="117"/>
      <c r="D2" s="117"/>
      <c r="F2" s="47">
        <v>1</v>
      </c>
      <c r="G2" s="15" t="str">
        <f>IF(Subgroup_number&lt;=MAX(Calculations!AQ:AQ),IF(COUNTIF(Calculations!Z:Z,"="&amp;'Subgroup Analysis'!F2)=1,INDEX(Lookup_table_subgroup,MATCH(Subgroup_number,Calculations!Z:Z,0),2),VLOOKUP($F2,Calculations!AQ:BR,2,FALSE)),IF(Subgroup_number=Calculations!BV$19,"Combined effect size",""))</f>
        <v>aaaa</v>
      </c>
      <c r="H2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0.97574313003145152</v>
      </c>
      <c r="I2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0.9639238093463538</v>
      </c>
      <c r="J2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0.9837222867476717</v>
      </c>
      <c r="K2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0.12552810162249098</v>
      </c>
      <c r="L2" s="15" t="str">
        <f>IF(COUNTIF(Calculations!$AQ:$AQ,Subgroup_number)=1,INDEX(Calculations!AQ:BR,MATCH(Subgroup_number,Calculations!AQ:AQ,0),5),IF(Subgroup_number=Calculations!BV$19,Calculations!BV$12,""))</f>
        <v/>
      </c>
      <c r="M2" s="15" t="str">
        <f>IF(COUNTIF(Calculations!$AQ:$AQ,Subgroup_number)=1,INDEX(Calculations!AQ:BR,MATCH(Subgroup_number,Calculations!AQ:AQ,0),6),IF(Subgroup_number=Calculations!BV$19,Calculations!BV$13,""))</f>
        <v/>
      </c>
      <c r="N2" s="15" t="str">
        <f>IF(COUNTIF(Calculations!$AQ:$AQ,Subgroup_number)=1,INDEX(Calculations!AQ:BR,MATCH(Subgroup_number,Calculations!AQ:AQ,0),7),IF(Subgroup_number=Calculations!BV$19,Calculations!BV$14,""))</f>
        <v/>
      </c>
      <c r="O2" s="15" t="str">
        <f>IF(COUNTIF(Calculations!$AQ:$AQ,Subgroup_number)=1,INDEX(Calculations!AQ:BR,MATCH(Subgroup_number,Calculations!AQ:AQ,0),9),IF(Subgroup_number=Calculations!BV$19,Calculations!BV$15,""))</f>
        <v/>
      </c>
      <c r="P2" s="15" t="str">
        <f>IF(COUNTIF(Calculations!$AQ:$AQ,Subgroup_number)=1,INDEX(Calculations!AQ:BR,MATCH(Subgroup_number,Calculations!AQ:AQ,0),10),IF(Subgroup_number=Calculations!BV$19,Calculations!BV$16,""))</f>
        <v/>
      </c>
      <c r="Q2" s="15" t="str">
        <f>IF(COUNTIF(Calculations!$AQ:$AQ,Subgroup_number)=1,INDEX(Calculations!AQ:BR,MATCH(Subgroup_number,Calculations!AQ:AQ,0),19),IF(Subgroup_number=Calculations!BV$19,Calculations!BV$8,""))</f>
        <v/>
      </c>
      <c r="R2" s="49" t="str">
        <f>IF(COUNTIF(Calculations!$AQ:$AQ,Subgroup_number)=1,INDEX(Calculations!AQ:BR,MATCH(Subgroup_number,Calculations!AQ:AQ,0),20),IF(Subgroup_number=Calculations!BV$19,Calculations!BV$9,""))</f>
        <v/>
      </c>
      <c r="S2" s="116" t="s">
        <v>176</v>
      </c>
      <c r="U2" s="116" t="s">
        <v>177</v>
      </c>
      <c r="W2" s="116" t="s">
        <v>178</v>
      </c>
    </row>
    <row r="3" spans="1:23" x14ac:dyDescent="0.2">
      <c r="A3" s="10" t="s">
        <v>162</v>
      </c>
      <c r="B3" s="118" t="s">
        <v>173</v>
      </c>
      <c r="C3" s="118"/>
      <c r="D3" s="118"/>
      <c r="F3" s="48">
        <v>2</v>
      </c>
      <c r="G3" s="15" t="str">
        <f>IF(Subgroup_number&lt;=MAX(Calculations!AQ:AQ),IF(COUNTIF(Calculations!Z:Z,"="&amp;'Subgroup Analysis'!F3)=1,INDEX(Lookup_table_subgroup,MATCH(Subgroup_number,Calculations!Z:Z,0),2),VLOOKUP($F3,Calculations!AQ:BR,2,FALSE)),IF(Subgroup_number=Calculations!BV$19,"Combined effect size",""))</f>
        <v>bbbb</v>
      </c>
      <c r="H3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0.94680601284626831</v>
      </c>
      <c r="I3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0.92526487815419622</v>
      </c>
      <c r="J3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0.96225998919033107</v>
      </c>
      <c r="K3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0.1398839901719722</v>
      </c>
      <c r="L3" s="15" t="str">
        <f>IF(COUNTIF(Calculations!$AQ:$AQ,Subgroup_number)=1,INDEX(Calculations!AQ:BR,MATCH(Subgroup_number,Calculations!AQ:AQ,0),5),IF(Subgroup_number=Calculations!BV$19,Calculations!BV$12,""))</f>
        <v/>
      </c>
      <c r="M3" s="15" t="str">
        <f>IF(COUNTIF(Calculations!$AQ:$AQ,Subgroup_number)=1,INDEX(Calculations!AQ:BR,MATCH(Subgroup_number,Calculations!AQ:AQ,0),6),IF(Subgroup_number=Calculations!BV$19,Calculations!BV$13,""))</f>
        <v/>
      </c>
      <c r="N3" s="15" t="str">
        <f>IF(COUNTIF(Calculations!$AQ:$AQ,Subgroup_number)=1,INDEX(Calculations!AQ:BR,MATCH(Subgroup_number,Calculations!AQ:AQ,0),7),IF(Subgroup_number=Calculations!BV$19,Calculations!BV$14,""))</f>
        <v/>
      </c>
      <c r="O3" s="15" t="str">
        <f>IF(COUNTIF(Calculations!$AQ:$AQ,Subgroup_number)=1,INDEX(Calculations!AQ:BR,MATCH(Subgroup_number,Calculations!AQ:AQ,0),9),IF(Subgroup_number=Calculations!BV$19,Calculations!BV$15,""))</f>
        <v/>
      </c>
      <c r="P3" s="15" t="str">
        <f>IF(COUNTIF(Calculations!$AQ:$AQ,Subgroup_number)=1,INDEX(Calculations!AQ:BR,MATCH(Subgroup_number,Calculations!AQ:AQ,0),10),IF(Subgroup_number=Calculations!BV$19,Calculations!BV$16,""))</f>
        <v/>
      </c>
      <c r="Q3" s="15" t="str">
        <f>IF(COUNTIF(Calculations!$AQ:$AQ,Subgroup_number)=1,INDEX(Calculations!AQ:BR,MATCH(Subgroup_number,Calculations!AQ:AQ,0),19),IF(Subgroup_number=Calculations!BV$19,Calculations!BV$8,""))</f>
        <v/>
      </c>
      <c r="R3" s="50" t="str">
        <f>IF(COUNTIF(Calculations!$AQ:$AQ,Subgroup_number)=1,INDEX(Calculations!AQ:BR,MATCH(Subgroup_number,Calculations!AQ:AQ,0),20),IF(Subgroup_number=Calculations!BV$19,Calculations!BV$9,""))</f>
        <v/>
      </c>
      <c r="S3" s="116"/>
      <c r="U3" s="116"/>
      <c r="W3" s="116"/>
    </row>
    <row r="4" spans="1:23" ht="12" customHeight="1" x14ac:dyDescent="0.2">
      <c r="A4" s="10" t="s">
        <v>19</v>
      </c>
      <c r="B4" s="119">
        <v>0.95</v>
      </c>
      <c r="C4" s="119"/>
      <c r="D4" s="119"/>
      <c r="F4" s="48">
        <v>3</v>
      </c>
      <c r="G4" s="15" t="str">
        <f>IF(Subgroup_number&lt;=MAX(Calculations!AQ:AQ),IF(COUNTIF(Calculations!Z:Z,"="&amp;'Subgroup Analysis'!F4)=1,INDEX(Lookup_table_subgroup,MATCH(Subgroup_number,Calculations!Z:Z,0),2),VLOOKUP($F4,Calculations!AQ:BR,2,FALSE)),IF(Subgroup_number=Calculations!BV$19,"Combined effect size",""))</f>
        <v>cccc</v>
      </c>
      <c r="H4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0.95623745812773908</v>
      </c>
      <c r="I4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0.93196918452011424</v>
      </c>
      <c r="J4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0.97197422125876198</v>
      </c>
      <c r="K4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0.11279922917254682</v>
      </c>
      <c r="L4" s="15" t="str">
        <f>IF(COUNTIF(Calculations!$AQ:$AQ,Subgroup_number)=1,INDEX(Calculations!AQ:BR,MATCH(Subgroup_number,Calculations!AQ:AQ,0),5),IF(Subgroup_number=Calculations!BV$19,Calculations!BV$12,""))</f>
        <v/>
      </c>
      <c r="M4" s="15" t="str">
        <f>IF(COUNTIF(Calculations!$AQ:$AQ,Subgroup_number)=1,INDEX(Calculations!AQ:BR,MATCH(Subgroup_number,Calculations!AQ:AQ,0),6),IF(Subgroup_number=Calculations!BV$19,Calculations!BV$13,""))</f>
        <v/>
      </c>
      <c r="N4" s="15" t="str">
        <f>IF(COUNTIF(Calculations!$AQ:$AQ,Subgroup_number)=1,INDEX(Calculations!AQ:BR,MATCH(Subgroup_number,Calculations!AQ:AQ,0),7),IF(Subgroup_number=Calculations!BV$19,Calculations!BV$14,""))</f>
        <v/>
      </c>
      <c r="O4" s="15" t="str">
        <f>IF(COUNTIF(Calculations!$AQ:$AQ,Subgroup_number)=1,INDEX(Calculations!AQ:BR,MATCH(Subgroup_number,Calculations!AQ:AQ,0),9),IF(Subgroup_number=Calculations!BV$19,Calculations!BV$15,""))</f>
        <v/>
      </c>
      <c r="P4" s="15" t="str">
        <f>IF(COUNTIF(Calculations!$AQ:$AQ,Subgroup_number)=1,INDEX(Calculations!AQ:BR,MATCH(Subgroup_number,Calculations!AQ:AQ,0),10),IF(Subgroup_number=Calculations!BV$19,Calculations!BV$16,""))</f>
        <v/>
      </c>
      <c r="Q4" s="15" t="str">
        <f>IF(COUNTIF(Calculations!$AQ:$AQ,Subgroup_number)=1,INDEX(Calculations!AQ:BR,MATCH(Subgroup_number,Calculations!AQ:AQ,0),19),IF(Subgroup_number=Calculations!BV$19,Calculations!BV$8,""))</f>
        <v/>
      </c>
      <c r="R4" s="50" t="str">
        <f>IF(COUNTIF(Calculations!$AQ:$AQ,Subgroup_number)=1,INDEX(Calculations!AQ:BR,MATCH(Subgroup_number,Calculations!AQ:AQ,0),20),IF(Subgroup_number=Calculations!BV$19,Calculations!BV$9,""))</f>
        <v/>
      </c>
      <c r="S4" s="116"/>
      <c r="U4" s="116"/>
      <c r="W4" s="116"/>
    </row>
    <row r="5" spans="1:23" x14ac:dyDescent="0.2">
      <c r="A5" s="9"/>
      <c r="B5" s="9"/>
      <c r="F5" s="48">
        <v>4</v>
      </c>
      <c r="G5" s="15" t="str">
        <f>IF(Subgroup_number&lt;=MAX(Calculations!AQ:AQ),IF(COUNTIF(Calculations!Z:Z,"="&amp;'Subgroup Analysis'!F5)=1,INDEX(Lookup_table_subgroup,MATCH(Subgroup_number,Calculations!Z:Z,0),2),VLOOKUP($F5,Calculations!AQ:BR,2,FALSE)),IF(Subgroup_number=Calculations!BV$19,"Combined effect size",""))</f>
        <v>dddd</v>
      </c>
      <c r="H5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0.96739500125711808</v>
      </c>
      <c r="I5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0.95920035383987223</v>
      </c>
      <c r="J5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0.97396561720923691</v>
      </c>
      <c r="K5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0.17744045560890689</v>
      </c>
      <c r="L5" s="15" t="str">
        <f>IF(COUNTIF(Calculations!$AQ:$AQ,Subgroup_number)=1,INDEX(Calculations!AQ:BR,MATCH(Subgroup_number,Calculations!AQ:AQ,0),5),IF(Subgroup_number=Calculations!BV$19,Calculations!BV$12,""))</f>
        <v/>
      </c>
      <c r="M5" s="15" t="str">
        <f>IF(COUNTIF(Calculations!$AQ:$AQ,Subgroup_number)=1,INDEX(Calculations!AQ:BR,MATCH(Subgroup_number,Calculations!AQ:AQ,0),6),IF(Subgroup_number=Calculations!BV$19,Calculations!BV$13,""))</f>
        <v/>
      </c>
      <c r="N5" s="15" t="str">
        <f>IF(COUNTIF(Calculations!$AQ:$AQ,Subgroup_number)=1,INDEX(Calculations!AQ:BR,MATCH(Subgroup_number,Calculations!AQ:AQ,0),7),IF(Subgroup_number=Calculations!BV$19,Calculations!BV$14,""))</f>
        <v/>
      </c>
      <c r="O5" s="15" t="str">
        <f>IF(COUNTIF(Calculations!$AQ:$AQ,Subgroup_number)=1,INDEX(Calculations!AQ:BR,MATCH(Subgroup_number,Calculations!AQ:AQ,0),9),IF(Subgroup_number=Calculations!BV$19,Calculations!BV$15,""))</f>
        <v/>
      </c>
      <c r="P5" s="15" t="str">
        <f>IF(COUNTIF(Calculations!$AQ:$AQ,Subgroup_number)=1,INDEX(Calculations!AQ:BR,MATCH(Subgroup_number,Calculations!AQ:AQ,0),10),IF(Subgroup_number=Calculations!BV$19,Calculations!BV$16,""))</f>
        <v/>
      </c>
      <c r="Q5" s="15" t="str">
        <f>IF(COUNTIF(Calculations!$AQ:$AQ,Subgroup_number)=1,INDEX(Calculations!AQ:BR,MATCH(Subgroup_number,Calculations!AQ:AQ,0),19),IF(Subgroup_number=Calculations!BV$19,Calculations!BV$8,""))</f>
        <v/>
      </c>
      <c r="R5" s="50" t="str">
        <f>IF(COUNTIF(Calculations!$AQ:$AQ,Subgroup_number)=1,INDEX(Calculations!AQ:BR,MATCH(Subgroup_number,Calculations!AQ:AQ,0),20),IF(Subgroup_number=Calculations!BV$19,Calculations!BV$9,""))</f>
        <v/>
      </c>
      <c r="S5" s="116"/>
      <c r="U5" s="116"/>
      <c r="W5" s="116"/>
    </row>
    <row r="6" spans="1:23" x14ac:dyDescent="0.2">
      <c r="A6" s="115" t="s">
        <v>7</v>
      </c>
      <c r="B6" s="115"/>
      <c r="C6" s="115"/>
      <c r="D6" s="115"/>
      <c r="F6" s="48">
        <v>5</v>
      </c>
      <c r="G6" s="15" t="str">
        <f>IF(Subgroup_number&lt;=MAX(Calculations!AQ:AQ),IF(COUNTIF(Calculations!Z:Z,"="&amp;'Subgroup Analysis'!F6)=1,INDEX(Lookup_table_subgroup,MATCH(Subgroup_number,Calculations!Z:Z,0),2),VLOOKUP($F6,Calculations!AQ:BR,2,FALSE)),IF(Subgroup_number=Calculations!BV$19,"Combined effect size",""))</f>
        <v>gggg</v>
      </c>
      <c r="H6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0.9640275800758169</v>
      </c>
      <c r="I6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0.9485324067184312</v>
      </c>
      <c r="J6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0.97491772499534701</v>
      </c>
      <c r="K6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0.135598422358985</v>
      </c>
      <c r="L6" s="15" t="str">
        <f>IF(COUNTIF(Calculations!$AQ:$AQ,Subgroup_number)=1,INDEX(Calculations!AQ:BR,MATCH(Subgroup_number,Calculations!AQ:AQ,0),5),IF(Subgroup_number=Calculations!BV$19,Calculations!BV$12,""))</f>
        <v/>
      </c>
      <c r="M6" s="15" t="str">
        <f>IF(COUNTIF(Calculations!$AQ:$AQ,Subgroup_number)=1,INDEX(Calculations!AQ:BR,MATCH(Subgroup_number,Calculations!AQ:AQ,0),6),IF(Subgroup_number=Calculations!BV$19,Calculations!BV$13,""))</f>
        <v/>
      </c>
      <c r="N6" s="15" t="str">
        <f>IF(COUNTIF(Calculations!$AQ:$AQ,Subgroup_number)=1,INDEX(Calculations!AQ:BR,MATCH(Subgroup_number,Calculations!AQ:AQ,0),7),IF(Subgroup_number=Calculations!BV$19,Calculations!BV$14,""))</f>
        <v/>
      </c>
      <c r="O6" s="15" t="str">
        <f>IF(COUNTIF(Calculations!$AQ:$AQ,Subgroup_number)=1,INDEX(Calculations!AQ:BR,MATCH(Subgroup_number,Calculations!AQ:AQ,0),9),IF(Subgroup_number=Calculations!BV$19,Calculations!BV$15,""))</f>
        <v/>
      </c>
      <c r="P6" s="15" t="str">
        <f>IF(COUNTIF(Calculations!$AQ:$AQ,Subgroup_number)=1,INDEX(Calculations!AQ:BR,MATCH(Subgroup_number,Calculations!AQ:AQ,0),10),IF(Subgroup_number=Calculations!BV$19,Calculations!BV$16,""))</f>
        <v/>
      </c>
      <c r="Q6" s="15" t="str">
        <f>IF(COUNTIF(Calculations!$AQ:$AQ,Subgroup_number)=1,INDEX(Calculations!AQ:BR,MATCH(Subgroup_number,Calculations!AQ:AQ,0),19),IF(Subgroup_number=Calculations!BV$19,Calculations!BV$8,""))</f>
        <v/>
      </c>
      <c r="R6" s="50" t="str">
        <f>IF(COUNTIF(Calculations!$AQ:$AQ,Subgroup_number)=1,INDEX(Calculations!AQ:BR,MATCH(Subgroup_number,Calculations!AQ:AQ,0),20),IF(Subgroup_number=Calculations!BV$19,Calculations!BV$9,""))</f>
        <v/>
      </c>
      <c r="S6" s="116"/>
      <c r="U6" s="116"/>
      <c r="W6" s="116"/>
    </row>
    <row r="7" spans="1:23" x14ac:dyDescent="0.2">
      <c r="A7" s="10" t="s">
        <v>9</v>
      </c>
      <c r="B7" s="121">
        <f>Calculations!BV5</f>
        <v>0.71312887115953882</v>
      </c>
      <c r="C7" s="121"/>
      <c r="D7" s="121"/>
      <c r="F7" s="48">
        <v>6</v>
      </c>
      <c r="G7" s="15" t="str">
        <f>IF(Subgroup_number&lt;=MAX(Calculations!AQ:AQ),IF(COUNTIF(Calculations!Z:Z,"="&amp;'Subgroup Analysis'!F7)=1,INDEX(Lookup_table_subgroup,MATCH(Subgroup_number,Calculations!Z:Z,0),2),VLOOKUP($F7,Calculations!AQ:BR,2,FALSE)),IF(Subgroup_number=Calculations!BV$19,"Combined effect size",""))</f>
        <v>hhhh</v>
      </c>
      <c r="H7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0.94680601284626831</v>
      </c>
      <c r="I7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0.92526487815419622</v>
      </c>
      <c r="J7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0.96225998919033107</v>
      </c>
      <c r="K7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0.1398839901719722</v>
      </c>
      <c r="L7" s="15" t="str">
        <f>IF(COUNTIF(Calculations!$AQ:$AQ,Subgroup_number)=1,INDEX(Calculations!AQ:BR,MATCH(Subgroup_number,Calculations!AQ:AQ,0),5),IF(Subgroup_number=Calculations!BV$19,Calculations!BV$12,""))</f>
        <v/>
      </c>
      <c r="M7" s="15" t="str">
        <f>IF(COUNTIF(Calculations!$AQ:$AQ,Subgroup_number)=1,INDEX(Calculations!AQ:BR,MATCH(Subgroup_number,Calculations!AQ:AQ,0),6),IF(Subgroup_number=Calculations!BV$19,Calculations!BV$13,""))</f>
        <v/>
      </c>
      <c r="N7" s="15" t="str">
        <f>IF(COUNTIF(Calculations!$AQ:$AQ,Subgroup_number)=1,INDEX(Calculations!AQ:BR,MATCH(Subgroup_number,Calculations!AQ:AQ,0),7),IF(Subgroup_number=Calculations!BV$19,Calculations!BV$14,""))</f>
        <v/>
      </c>
      <c r="O7" s="15" t="str">
        <f>IF(COUNTIF(Calculations!$AQ:$AQ,Subgroup_number)=1,INDEX(Calculations!AQ:BR,MATCH(Subgroup_number,Calculations!AQ:AQ,0),9),IF(Subgroup_number=Calculations!BV$19,Calculations!BV$15,""))</f>
        <v/>
      </c>
      <c r="P7" s="15" t="str">
        <f>IF(COUNTIF(Calculations!$AQ:$AQ,Subgroup_number)=1,INDEX(Calculations!AQ:BR,MATCH(Subgroup_number,Calculations!AQ:AQ,0),10),IF(Subgroup_number=Calculations!BV$19,Calculations!BV$16,""))</f>
        <v/>
      </c>
      <c r="Q7" s="15" t="str">
        <f>IF(COUNTIF(Calculations!$AQ:$AQ,Subgroup_number)=1,INDEX(Calculations!AQ:BR,MATCH(Subgroup_number,Calculations!AQ:AQ,0),19),IF(Subgroup_number=Calculations!BV$19,Calculations!BV$8,""))</f>
        <v/>
      </c>
      <c r="R7" s="50" t="str">
        <f>IF(COUNTIF(Calculations!$AQ:$AQ,Subgroup_number)=1,INDEX(Calculations!AQ:BR,MATCH(Subgroup_number,Calculations!AQ:AQ,0),20),IF(Subgroup_number=Calculations!BV$19,Calculations!BV$9,""))</f>
        <v/>
      </c>
      <c r="S7" s="116"/>
      <c r="U7" s="116"/>
      <c r="W7" s="116"/>
    </row>
    <row r="8" spans="1:23" x14ac:dyDescent="0.2">
      <c r="A8" s="10" t="s">
        <v>158</v>
      </c>
      <c r="B8" s="122">
        <f>Calculations!BV6</f>
        <v>-0.90903061994901146</v>
      </c>
      <c r="C8" s="122"/>
      <c r="D8" s="122"/>
      <c r="F8" s="48">
        <v>7</v>
      </c>
      <c r="G8" s="15" t="str">
        <f>IF(Subgroup_number&lt;=MAX(Calculations!AQ:AQ),IF(COUNTIF(Calculations!Z:Z,"="&amp;'Subgroup Analysis'!F8)=1,INDEX(Lookup_table_subgroup,MATCH(Subgroup_number,Calculations!Z:Z,0),2),VLOOKUP($F8,Calculations!AQ:BR,2,FALSE)),IF(Subgroup_number=Calculations!BV$19,"Combined effect size",""))</f>
        <v>jjjj</v>
      </c>
      <c r="H8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0.97045193661345386</v>
      </c>
      <c r="I8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0.96199790825440745</v>
      </c>
      <c r="J8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0.97704726503066774</v>
      </c>
      <c r="K8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0.16886581089312597</v>
      </c>
      <c r="L8" s="15" t="str">
        <f>IF(COUNTIF(Calculations!$AQ:$AQ,Subgroup_number)=1,INDEX(Calculations!AQ:BR,MATCH(Subgroup_number,Calculations!AQ:AQ,0),5),IF(Subgroup_number=Calculations!BV$19,Calculations!BV$12,""))</f>
        <v/>
      </c>
      <c r="M8" s="15" t="str">
        <f>IF(COUNTIF(Calculations!$AQ:$AQ,Subgroup_number)=1,INDEX(Calculations!AQ:BR,MATCH(Subgroup_number,Calculations!AQ:AQ,0),6),IF(Subgroup_number=Calculations!BV$19,Calculations!BV$13,""))</f>
        <v/>
      </c>
      <c r="N8" s="15" t="str">
        <f>IF(COUNTIF(Calculations!$AQ:$AQ,Subgroup_number)=1,INDEX(Calculations!AQ:BR,MATCH(Subgroup_number,Calculations!AQ:AQ,0),7),IF(Subgroup_number=Calculations!BV$19,Calculations!BV$14,""))</f>
        <v/>
      </c>
      <c r="O8" s="15" t="str">
        <f>IF(COUNTIF(Calculations!$AQ:$AQ,Subgroup_number)=1,INDEX(Calculations!AQ:BR,MATCH(Subgroup_number,Calculations!AQ:AQ,0),9),IF(Subgroup_number=Calculations!BV$19,Calculations!BV$15,""))</f>
        <v/>
      </c>
      <c r="P8" s="15" t="str">
        <f>IF(COUNTIF(Calculations!$AQ:$AQ,Subgroup_number)=1,INDEX(Calculations!AQ:BR,MATCH(Subgroup_number,Calculations!AQ:AQ,0),10),IF(Subgroup_number=Calculations!BV$19,Calculations!BV$16,""))</f>
        <v/>
      </c>
      <c r="Q8" s="15" t="str">
        <f>IF(COUNTIF(Calculations!$AQ:$AQ,Subgroup_number)=1,INDEX(Calculations!AQ:BR,MATCH(Subgroup_number,Calculations!AQ:AQ,0),19),IF(Subgroup_number=Calculations!BV$19,Calculations!BV$8,""))</f>
        <v/>
      </c>
      <c r="R8" s="50" t="str">
        <f>IF(COUNTIF(Calculations!$AQ:$AQ,Subgroup_number)=1,INDEX(Calculations!AQ:BR,MATCH(Subgroup_number,Calculations!AQ:AQ,0),20),IF(Subgroup_number=Calculations!BV$19,Calculations!BV$9,""))</f>
        <v/>
      </c>
      <c r="S8" s="116"/>
      <c r="U8" s="116"/>
      <c r="W8" s="116"/>
    </row>
    <row r="9" spans="1:23" x14ac:dyDescent="0.2">
      <c r="A9" s="10" t="s">
        <v>156</v>
      </c>
      <c r="B9" s="122">
        <f>Calculations!BV7</f>
        <v>0.9973311385435234</v>
      </c>
      <c r="C9" s="122"/>
      <c r="D9" s="122"/>
      <c r="F9" s="48">
        <v>8</v>
      </c>
      <c r="G9" s="15" t="str">
        <f>IF(Subgroup_number&lt;=MAX(Calculations!AQ:AQ),IF(COUNTIF(Calculations!Z:Z,"="&amp;'Subgroup Analysis'!F9)=1,INDEX(Lookup_table_subgroup,MATCH(Subgroup_number,Calculations!Z:Z,0),2),VLOOKUP($F9,Calculations!AQ:BR,2,FALSE)),IF(Subgroup_number=Calculations!BV$19,"Combined effect size",""))</f>
        <v>AA</v>
      </c>
      <c r="H9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0.96285263974886837</v>
      </c>
      <c r="I9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0.9512915901542629</v>
      </c>
      <c r="J9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0.97170943261325271</v>
      </c>
      <c r="K9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0.50334848355263317</v>
      </c>
      <c r="L9" s="15">
        <f>IF(COUNTIF(Calculations!$AQ:$AQ,Subgroup_number)=1,INDEX(Calculations!AQ:BR,MATCH(Subgroup_number,Calculations!AQ:AQ,0),5),IF(Subgroup_number=Calculations!BV$19,Calculations!BV$12,""))</f>
        <v>17.922219647819475</v>
      </c>
      <c r="M9" s="15">
        <f>IF(COUNTIF(Calculations!$AQ:$AQ,Subgroup_number)=1,INDEX(Calculations!AQ:BR,MATCH(Subgroup_number,Calculations!AQ:AQ,0),6),IF(Subgroup_number=Calculations!BV$19,Calculations!BV$13,""))</f>
        <v>6.4295403545850931E-3</v>
      </c>
      <c r="N9" s="15">
        <f>IF(COUNTIF(Calculations!$AQ:$AQ,Subgroup_number)=1,INDEX(Calculations!AQ:BR,MATCH(Subgroup_number,Calculations!AQ:AQ,0),7),IF(Subgroup_number=Calculations!BV$19,Calculations!BV$14,""))</f>
        <v>0.66522003870597601</v>
      </c>
      <c r="O9" s="15">
        <f>IF(COUNTIF(Calculations!$AQ:$AQ,Subgroup_number)=1,INDEX(Calculations!AQ:BR,MATCH(Subgroup_number,Calculations!AQ:AQ,0),9),IF(Subgroup_number=Calculations!BV$19,Calculations!BV$15,""))</f>
        <v>1.3419956435467133E-2</v>
      </c>
      <c r="P9" s="15">
        <f>IF(COUNTIF(Calculations!$AQ:$AQ,Subgroup_number)=1,INDEX(Calculations!AQ:BR,MATCH(Subgroup_number,Calculations!AQ:AQ,0),10),IF(Subgroup_number=Calculations!BV$19,Calculations!BV$16,""))</f>
        <v>0.11584453563059043</v>
      </c>
      <c r="Q9" s="15">
        <f>IF(COUNTIF(Calculations!$AQ:$AQ,Subgroup_number)=1,INDEX(Calculations!AQ:BR,MATCH(Subgroup_number,Calculations!AQ:AQ,0),19),IF(Subgroup_number=Calculations!BV$19,Calculations!BV$8,""))</f>
        <v>0.93130961266410139</v>
      </c>
      <c r="R9" s="50">
        <f>IF(COUNTIF(Calculations!$AQ:$AQ,Subgroup_number)=1,INDEX(Calculations!AQ:BR,MATCH(Subgroup_number,Calculations!AQ:AQ,0),20),IF(Subgroup_number=Calculations!BV$19,Calculations!BV$9,""))</f>
        <v>0.98006047020312437</v>
      </c>
      <c r="S9" s="116"/>
      <c r="U9" s="116"/>
      <c r="W9" s="116"/>
    </row>
    <row r="10" spans="1:23" x14ac:dyDescent="0.2">
      <c r="A10" s="10" t="s">
        <v>159</v>
      </c>
      <c r="B10" s="122">
        <f>Calculations!BV8</f>
        <v>-0.99716652597932598</v>
      </c>
      <c r="C10" s="122"/>
      <c r="D10" s="122"/>
      <c r="F10" s="48">
        <v>9</v>
      </c>
      <c r="G10" s="15" t="str">
        <f>IF(Subgroup_number&lt;=MAX(Calculations!AQ:AQ),IF(COUNTIF(Calculations!Z:Z,"="&amp;'Subgroup Analysis'!F10)=1,INDEX(Lookup_table_subgroup,MATCH(Subgroup_number,Calculations!Z:Z,0),2),VLOOKUP($F10,Calculations!AQ:BR,2,FALSE)),IF(Subgroup_number=Calculations!BV$19,"Combined effect size",""))</f>
        <v>eeee</v>
      </c>
      <c r="H10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4.9958374957880011E-2</v>
      </c>
      <c r="I10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-0.15572763273145557</v>
      </c>
      <c r="J10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0.25149220158921781</v>
      </c>
      <c r="K10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0.20066218798309349</v>
      </c>
      <c r="L10" s="15" t="str">
        <f>IF(COUNTIF(Calculations!$AQ:$AQ,Subgroup_number)=1,INDEX(Calculations!AQ:BR,MATCH(Subgroup_number,Calculations!AQ:AQ,0),5),IF(Subgroup_number=Calculations!BV$19,Calculations!BV$12,""))</f>
        <v/>
      </c>
      <c r="M10" s="15" t="str">
        <f>IF(COUNTIF(Calculations!$AQ:$AQ,Subgroup_number)=1,INDEX(Calculations!AQ:BR,MATCH(Subgroup_number,Calculations!AQ:AQ,0),6),IF(Subgroup_number=Calculations!BV$19,Calculations!BV$13,""))</f>
        <v/>
      </c>
      <c r="N10" s="15" t="str">
        <f>IF(COUNTIF(Calculations!$AQ:$AQ,Subgroup_number)=1,INDEX(Calculations!AQ:BR,MATCH(Subgroup_number,Calculations!AQ:AQ,0),7),IF(Subgroup_number=Calculations!BV$19,Calculations!BV$14,""))</f>
        <v/>
      </c>
      <c r="O10" s="15" t="str">
        <f>IF(COUNTIF(Calculations!$AQ:$AQ,Subgroup_number)=1,INDEX(Calculations!AQ:BR,MATCH(Subgroup_number,Calculations!AQ:AQ,0),9),IF(Subgroup_number=Calculations!BV$19,Calculations!BV$15,""))</f>
        <v/>
      </c>
      <c r="P10" s="15" t="str">
        <f>IF(COUNTIF(Calculations!$AQ:$AQ,Subgroup_number)=1,INDEX(Calculations!AQ:BR,MATCH(Subgroup_number,Calculations!AQ:AQ,0),10),IF(Subgroup_number=Calculations!BV$19,Calculations!BV$16,""))</f>
        <v/>
      </c>
      <c r="Q10" s="15" t="str">
        <f>IF(COUNTIF(Calculations!$AQ:$AQ,Subgroup_number)=1,INDEX(Calculations!AQ:BR,MATCH(Subgroup_number,Calculations!AQ:AQ,0),19),IF(Subgroup_number=Calculations!BV$19,Calculations!BV$8,""))</f>
        <v/>
      </c>
      <c r="R10" s="50" t="str">
        <f>IF(COUNTIF(Calculations!$AQ:$AQ,Subgroup_number)=1,INDEX(Calculations!AQ:BR,MATCH(Subgroup_number,Calculations!AQ:AQ,0),20),IF(Subgroup_number=Calculations!BV$19,Calculations!BV$9,""))</f>
        <v/>
      </c>
      <c r="S10" s="116"/>
      <c r="U10" s="116"/>
      <c r="W10" s="116"/>
    </row>
    <row r="11" spans="1:23" x14ac:dyDescent="0.2">
      <c r="A11" s="10" t="s">
        <v>157</v>
      </c>
      <c r="B11" s="122">
        <f>Calculations!BV9</f>
        <v>0.99992043697414645</v>
      </c>
      <c r="C11" s="122"/>
      <c r="D11" s="122"/>
      <c r="F11" s="48">
        <v>10</v>
      </c>
      <c r="G11" s="15" t="str">
        <f>IF(Subgroup_number&lt;=MAX(Calculations!AQ:AQ),IF(COUNTIF(Calculations!Z:Z,"="&amp;'Subgroup Analysis'!F11)=1,INDEX(Lookup_table_subgroup,MATCH(Subgroup_number,Calculations!Z:Z,0),2),VLOOKUP($F11,Calculations!AQ:BR,2,FALSE)),IF(Subgroup_number=Calculations!BV$19,"Combined effect size",""))</f>
        <v>ffff</v>
      </c>
      <c r="H11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-0.53704956699803519</v>
      </c>
      <c r="I11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-0.67125643070771857</v>
      </c>
      <c r="J11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-0.36874819979951301</v>
      </c>
      <c r="K11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0.1999192640882331</v>
      </c>
      <c r="L11" s="15" t="str">
        <f>IF(COUNTIF(Calculations!$AQ:$AQ,Subgroup_number)=1,INDEX(Calculations!AQ:BR,MATCH(Subgroup_number,Calculations!AQ:AQ,0),5),IF(Subgroup_number=Calculations!BV$19,Calculations!BV$12,""))</f>
        <v/>
      </c>
      <c r="M11" s="15" t="str">
        <f>IF(COUNTIF(Calculations!$AQ:$AQ,Subgroup_number)=1,INDEX(Calculations!AQ:BR,MATCH(Subgroup_number,Calculations!AQ:AQ,0),6),IF(Subgroup_number=Calculations!BV$19,Calculations!BV$13,""))</f>
        <v/>
      </c>
      <c r="N11" s="15" t="str">
        <f>IF(COUNTIF(Calculations!$AQ:$AQ,Subgroup_number)=1,INDEX(Calculations!AQ:BR,MATCH(Subgroup_number,Calculations!AQ:AQ,0),7),IF(Subgroup_number=Calculations!BV$19,Calculations!BV$14,""))</f>
        <v/>
      </c>
      <c r="O11" s="15" t="str">
        <f>IF(COUNTIF(Calculations!$AQ:$AQ,Subgroup_number)=1,INDEX(Calculations!AQ:BR,MATCH(Subgroup_number,Calculations!AQ:AQ,0),9),IF(Subgroup_number=Calculations!BV$19,Calculations!BV$15,""))</f>
        <v/>
      </c>
      <c r="P11" s="15" t="str">
        <f>IF(COUNTIF(Calculations!$AQ:$AQ,Subgroup_number)=1,INDEX(Calculations!AQ:BR,MATCH(Subgroup_number,Calculations!AQ:AQ,0),10),IF(Subgroup_number=Calculations!BV$19,Calculations!BV$16,""))</f>
        <v/>
      </c>
      <c r="Q11" s="15" t="str">
        <f>IF(COUNTIF(Calculations!$AQ:$AQ,Subgroup_number)=1,INDEX(Calculations!AQ:BR,MATCH(Subgroup_number,Calculations!AQ:AQ,0),19),IF(Subgroup_number=Calculations!BV$19,Calculations!BV$8,""))</f>
        <v/>
      </c>
      <c r="R11" s="50" t="str">
        <f>IF(COUNTIF(Calculations!$AQ:$AQ,Subgroup_number)=1,INDEX(Calculations!AQ:BR,MATCH(Subgroup_number,Calculations!AQ:AQ,0),20),IF(Subgroup_number=Calculations!BV$19,Calculations!BV$9,""))</f>
        <v/>
      </c>
      <c r="S11" s="116"/>
      <c r="U11" s="116"/>
      <c r="W11" s="116"/>
    </row>
    <row r="12" spans="1:23" x14ac:dyDescent="0.2">
      <c r="F12" s="48">
        <v>11</v>
      </c>
      <c r="G12" s="15" t="str">
        <f>IF(Subgroup_number&lt;=MAX(Calculations!AQ:AQ),IF(COUNTIF(Calculations!Z:Z,"="&amp;'Subgroup Analysis'!F12)=1,INDEX(Lookup_table_subgroup,MATCH(Subgroup_number,Calculations!Z:Z,0),2),VLOOKUP($F12,Calculations!AQ:BR,2,FALSE)),IF(Subgroup_number=Calculations!BV$19,"Combined effect size",""))</f>
        <v>iiii</v>
      </c>
      <c r="H12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0.37994896225522495</v>
      </c>
      <c r="I12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0.17145674648174508</v>
      </c>
      <c r="J12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0.55586753496843289</v>
      </c>
      <c r="K12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0.19816604927064677</v>
      </c>
      <c r="L12" s="15" t="str">
        <f>IF(COUNTIF(Calculations!$AQ:$AQ,Subgroup_number)=1,INDEX(Calculations!AQ:BR,MATCH(Subgroup_number,Calculations!AQ:AQ,0),5),IF(Subgroup_number=Calculations!BV$19,Calculations!BV$12,""))</f>
        <v/>
      </c>
      <c r="M12" s="15" t="str">
        <f>IF(COUNTIF(Calculations!$AQ:$AQ,Subgroup_number)=1,INDEX(Calculations!AQ:BR,MATCH(Subgroup_number,Calculations!AQ:AQ,0),6),IF(Subgroup_number=Calculations!BV$19,Calculations!BV$13,""))</f>
        <v/>
      </c>
      <c r="N12" s="15" t="str">
        <f>IF(COUNTIF(Calculations!$AQ:$AQ,Subgroup_number)=1,INDEX(Calculations!AQ:BR,MATCH(Subgroup_number,Calculations!AQ:AQ,0),7),IF(Subgroup_number=Calculations!BV$19,Calculations!BV$14,""))</f>
        <v/>
      </c>
      <c r="O12" s="15" t="str">
        <f>IF(COUNTIF(Calculations!$AQ:$AQ,Subgroup_number)=1,INDEX(Calculations!AQ:BR,MATCH(Subgroup_number,Calculations!AQ:AQ,0),9),IF(Subgroup_number=Calculations!BV$19,Calculations!BV$15,""))</f>
        <v/>
      </c>
      <c r="P12" s="15" t="str">
        <f>IF(COUNTIF(Calculations!$AQ:$AQ,Subgroup_number)=1,INDEX(Calculations!AQ:BR,MATCH(Subgroup_number,Calculations!AQ:AQ,0),10),IF(Subgroup_number=Calculations!BV$19,Calculations!BV$16,""))</f>
        <v/>
      </c>
      <c r="Q12" s="15" t="str">
        <f>IF(COUNTIF(Calculations!$AQ:$AQ,Subgroup_number)=1,INDEX(Calculations!AQ:BR,MATCH(Subgroup_number,Calculations!AQ:AQ,0),19),IF(Subgroup_number=Calculations!BV$19,Calculations!BV$8,""))</f>
        <v/>
      </c>
      <c r="R12" s="50" t="str">
        <f>IF(COUNTIF(Calculations!$AQ:$AQ,Subgroup_number)=1,INDEX(Calculations!AQ:BR,MATCH(Subgroup_number,Calculations!AQ:AQ,0),20),IF(Subgroup_number=Calculations!BV$19,Calculations!BV$9,""))</f>
        <v/>
      </c>
      <c r="S12" s="116"/>
      <c r="U12" s="116"/>
      <c r="W12" s="116"/>
    </row>
    <row r="13" spans="1:23" x14ac:dyDescent="0.2">
      <c r="A13" s="10" t="s">
        <v>21</v>
      </c>
      <c r="B13" s="120">
        <f>SUMIFS(Number_of_subjects,Sufficient_data,"Yes",Include_study,"Yes",Subgroup,"&lt;&gt;"&amp;"")</f>
        <v>1555</v>
      </c>
      <c r="C13" s="120"/>
      <c r="D13" s="120"/>
      <c r="F13" s="48">
        <v>12</v>
      </c>
      <c r="G13" s="15" t="str">
        <f>IF(Subgroup_number&lt;=MAX(Calculations!AQ:AQ),IF(COUNTIF(Calculations!Z:Z,"="&amp;'Subgroup Analysis'!F13)=1,INDEX(Lookup_table_subgroup,MATCH(Subgroup_number,Calculations!Z:Z,0),2),VLOOKUP($F13,Calculations!AQ:BR,2,FALSE)),IF(Subgroup_number=Calculations!BV$19,"Combined effect size",""))</f>
        <v>kkkk</v>
      </c>
      <c r="H13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-0.3799489622552249</v>
      </c>
      <c r="I13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-0.54625400475174712</v>
      </c>
      <c r="J13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-0.18482475696545611</v>
      </c>
      <c r="K13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0.1999192640882331</v>
      </c>
      <c r="L13" s="15" t="str">
        <f>IF(COUNTIF(Calculations!$AQ:$AQ,Subgroup_number)=1,INDEX(Calculations!AQ:BR,MATCH(Subgroup_number,Calculations!AQ:AQ,0),5),IF(Subgroup_number=Calculations!BV$19,Calculations!BV$12,""))</f>
        <v/>
      </c>
      <c r="M13" s="15" t="str">
        <f>IF(COUNTIF(Calculations!$AQ:$AQ,Subgroup_number)=1,INDEX(Calculations!AQ:BR,MATCH(Subgroup_number,Calculations!AQ:AQ,0),6),IF(Subgroup_number=Calculations!BV$19,Calculations!BV$13,""))</f>
        <v/>
      </c>
      <c r="N13" s="15" t="str">
        <f>IF(COUNTIF(Calculations!$AQ:$AQ,Subgroup_number)=1,INDEX(Calculations!AQ:BR,MATCH(Subgroup_number,Calculations!AQ:AQ,0),7),IF(Subgroup_number=Calculations!BV$19,Calculations!BV$14,""))</f>
        <v/>
      </c>
      <c r="O13" s="15" t="str">
        <f>IF(COUNTIF(Calculations!$AQ:$AQ,Subgroup_number)=1,INDEX(Calculations!AQ:BR,MATCH(Subgroup_number,Calculations!AQ:AQ,0),9),IF(Subgroup_number=Calculations!BV$19,Calculations!BV$15,""))</f>
        <v/>
      </c>
      <c r="P13" s="15" t="str">
        <f>IF(COUNTIF(Calculations!$AQ:$AQ,Subgroup_number)=1,INDEX(Calculations!AQ:BR,MATCH(Subgroup_number,Calculations!AQ:AQ,0),10),IF(Subgroup_number=Calculations!BV$19,Calculations!BV$16,""))</f>
        <v/>
      </c>
      <c r="Q13" s="15" t="str">
        <f>IF(COUNTIF(Calculations!$AQ:$AQ,Subgroup_number)=1,INDEX(Calculations!AQ:BR,MATCH(Subgroup_number,Calculations!AQ:AQ,0),19),IF(Subgroup_number=Calculations!BV$19,Calculations!BV$8,""))</f>
        <v/>
      </c>
      <c r="R13" s="50" t="str">
        <f>IF(COUNTIF(Calculations!$AQ:$AQ,Subgroup_number)=1,INDEX(Calculations!AQ:BR,MATCH(Subgroup_number,Calculations!AQ:AQ,0),20),IF(Subgroup_number=Calculations!BV$19,Calculations!BV$9,""))</f>
        <v/>
      </c>
      <c r="S13" s="116"/>
      <c r="U13" s="116"/>
      <c r="W13" s="116"/>
    </row>
    <row r="14" spans="1:23" x14ac:dyDescent="0.2">
      <c r="A14" s="10" t="s">
        <v>20</v>
      </c>
      <c r="B14" s="120">
        <f>COUNT(Calculations!AF:AF)</f>
        <v>12</v>
      </c>
      <c r="C14" s="120"/>
      <c r="D14" s="120"/>
      <c r="F14" s="48">
        <v>13</v>
      </c>
      <c r="G14" s="15" t="str">
        <f>IF(Subgroup_number&lt;=MAX(Calculations!AQ:AQ),IF(COUNTIF(Calculations!Z:Z,"="&amp;'Subgroup Analysis'!F14)=1,INDEX(Lookup_table_subgroup,MATCH(Subgroup_number,Calculations!Z:Z,0),2),VLOOKUP($F14,Calculations!AQ:BR,2,FALSE)),IF(Subgroup_number=Calculations!BV$19,"Combined effect size",""))</f>
        <v>llll</v>
      </c>
      <c r="H14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-0.46211715726000974</v>
      </c>
      <c r="I14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-0.60529792909896141</v>
      </c>
      <c r="J14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-0.28996980164672292</v>
      </c>
      <c r="K14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0.20133323456979357</v>
      </c>
      <c r="L14" s="15" t="str">
        <f>IF(COUNTIF(Calculations!$AQ:$AQ,Subgroup_number)=1,INDEX(Calculations!AQ:BR,MATCH(Subgroup_number,Calculations!AQ:AQ,0),5),IF(Subgroup_number=Calculations!BV$19,Calculations!BV$12,""))</f>
        <v/>
      </c>
      <c r="M14" s="15" t="str">
        <f>IF(COUNTIF(Calculations!$AQ:$AQ,Subgroup_number)=1,INDEX(Calculations!AQ:BR,MATCH(Subgroup_number,Calculations!AQ:AQ,0),6),IF(Subgroup_number=Calculations!BV$19,Calculations!BV$13,""))</f>
        <v/>
      </c>
      <c r="N14" s="15" t="str">
        <f>IF(COUNTIF(Calculations!$AQ:$AQ,Subgroup_number)=1,INDEX(Calculations!AQ:BR,MATCH(Subgroup_number,Calculations!AQ:AQ,0),7),IF(Subgroup_number=Calculations!BV$19,Calculations!BV$14,""))</f>
        <v/>
      </c>
      <c r="O14" s="15" t="str">
        <f>IF(COUNTIF(Calculations!$AQ:$AQ,Subgroup_number)=1,INDEX(Calculations!AQ:BR,MATCH(Subgroup_number,Calculations!AQ:AQ,0),9),IF(Subgroup_number=Calculations!BV$19,Calculations!BV$15,""))</f>
        <v/>
      </c>
      <c r="P14" s="15" t="str">
        <f>IF(COUNTIF(Calculations!$AQ:$AQ,Subgroup_number)=1,INDEX(Calculations!AQ:BR,MATCH(Subgroup_number,Calculations!AQ:AQ,0),10),IF(Subgroup_number=Calculations!BV$19,Calculations!BV$16,""))</f>
        <v/>
      </c>
      <c r="Q14" s="15" t="str">
        <f>IF(COUNTIF(Calculations!$AQ:$AQ,Subgroup_number)=1,INDEX(Calculations!AQ:BR,MATCH(Subgroup_number,Calculations!AQ:AQ,0),19),IF(Subgroup_number=Calculations!BV$19,Calculations!BV$8,""))</f>
        <v/>
      </c>
      <c r="R14" s="50" t="str">
        <f>IF(COUNTIF(Calculations!$AQ:$AQ,Subgroup_number)=1,INDEX(Calculations!AQ:BR,MATCH(Subgroup_number,Calculations!AQ:AQ,0),20),IF(Subgroup_number=Calculations!BV$19,Calculations!BV$9,""))</f>
        <v/>
      </c>
      <c r="S14" s="116"/>
      <c r="U14" s="116"/>
      <c r="W14" s="116"/>
    </row>
    <row r="15" spans="1:23" x14ac:dyDescent="0.2">
      <c r="A15" s="10" t="s">
        <v>257</v>
      </c>
      <c r="B15" s="120">
        <f>COUNT(Calculations!AU:AU)</f>
        <v>2</v>
      </c>
      <c r="C15" s="120"/>
      <c r="D15" s="120"/>
      <c r="F15" s="48">
        <v>14</v>
      </c>
      <c r="G15" s="15" t="str">
        <f>IF(Subgroup_number&lt;=MAX(Calculations!AQ:AQ),IF(COUNTIF(Calculations!Z:Z,"="&amp;'Subgroup Analysis'!F15)=1,INDEX(Lookup_table_subgroup,MATCH(Subgroup_number,Calculations!Z:Z,0),2),VLOOKUP($F15,Calculations!AQ:BR,2,FALSE)),IF(Subgroup_number=Calculations!BV$19,"Combined effect size",""))</f>
        <v>BB</v>
      </c>
      <c r="H15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-0.20819742253629225</v>
      </c>
      <c r="I15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-0.62559550961257682</v>
      </c>
      <c r="J15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0.30186804972675696</v>
      </c>
      <c r="K15" s="32">
        <f>IF(Subgroup_number&lt;=MAX(Calculations!$AQ:$AQ),IF(COUNTIF(Calculations!Z:Z,Subgroup_number)=1,INDEX(Lookup_table_subgroup,MATCH(Subgroup_number,Calculations!Z:Z,0),9),INDEX(Calculations!AQ:BR,MATCH(Subgroup_number,Calculations!AQ:AQ,0),25)),"")</f>
        <v>0.49665151644736683</v>
      </c>
      <c r="L15" s="15">
        <f>IF(COUNTIF(Calculations!$AQ:$AQ,Subgroup_number)=1,INDEX(Calculations!AQ:BR,MATCH(Subgroup_number,Calculations!AQ:AQ,0),5),IF(Subgroup_number=Calculations!BV$19,Calculations!BV$12,""))</f>
        <v>59.267250000000026</v>
      </c>
      <c r="M15" s="15">
        <f>IF(COUNTIF(Calculations!$AQ:$AQ,Subgroup_number)=1,INDEX(Calculations!AQ:BR,MATCH(Subgroup_number,Calculations!AQ:AQ,0),6),IF(Subgroup_number=Calculations!BV$19,Calculations!BV$13,""))</f>
        <v>4.1350291490401226E-12</v>
      </c>
      <c r="N15" s="15">
        <f>IF(COUNTIF(Calculations!$AQ:$AQ,Subgroup_number)=1,INDEX(Calculations!AQ:BR,MATCH(Subgroup_number,Calculations!AQ:AQ,0),7),IF(Subgroup_number=Calculations!BV$19,Calculations!BV$14,""))</f>
        <v>0.93250910072594906</v>
      </c>
      <c r="O15" s="15">
        <f>IF(COUNTIF(Calculations!$AQ:$AQ,Subgroup_number)=1,INDEX(Calculations!AQ:BR,MATCH(Subgroup_number,Calculations!AQ:AQ,0),9),IF(Subgroup_number=Calculations!BV$19,Calculations!BV$15,""))</f>
        <v>0.15723257467994317</v>
      </c>
      <c r="P15" s="15">
        <f>IF(COUNTIF(Calculations!$AQ:$AQ,Subgroup_number)=1,INDEX(Calculations!AQ:BR,MATCH(Subgroup_number,Calculations!AQ:AQ,0),10),IF(Subgroup_number=Calculations!BV$19,Calculations!BV$16,""))</f>
        <v>0.39652562928509827</v>
      </c>
      <c r="Q15" s="15">
        <f>IF(COUNTIF(Calculations!$AQ:$AQ,Subgroup_number)=1,INDEX(Calculations!AQ:BR,MATCH(Subgroup_number,Calculations!AQ:AQ,0),19),IF(Subgroup_number=Calculations!BV$19,Calculations!BV$8,""))</f>
        <v>-0.89168090197644523</v>
      </c>
      <c r="R15" s="50">
        <f>IF(COUNTIF(Calculations!$AQ:$AQ,Subgroup_number)=1,INDEX(Calculations!AQ:BR,MATCH(Subgroup_number,Calculations!AQ:AQ,0),20),IF(Subgroup_number=Calculations!BV$19,Calculations!BV$9,""))</f>
        <v>0.76472480912997765</v>
      </c>
      <c r="S15" s="116"/>
      <c r="U15" s="116"/>
      <c r="W15" s="116"/>
    </row>
    <row r="16" spans="1:23" x14ac:dyDescent="0.2">
      <c r="A16" s="9"/>
      <c r="B16" s="9"/>
      <c r="F16" s="48">
        <v>15</v>
      </c>
      <c r="G16" s="15" t="str">
        <f>IF(Subgroup_number&lt;=MAX(Calculations!AQ:AQ),IF(COUNTIF(Calculations!Z:Z,"="&amp;'Subgroup Analysis'!F16)=1,INDEX(Lookup_table_subgroup,MATCH(Subgroup_number,Calculations!Z:Z,0),2),VLOOKUP($F16,Calculations!AQ:BR,2,FALSE)),IF(Subgroup_number=Calculations!BV$19,"Combined effect size",""))</f>
        <v>Combined effect size</v>
      </c>
      <c r="H16" s="15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>0.71312887115953882</v>
      </c>
      <c r="I16" s="15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>-0.90903061994901146</v>
      </c>
      <c r="J16" s="15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>0.9973311385435234</v>
      </c>
      <c r="K1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" s="15">
        <f>IF(COUNTIF(Calculations!$AQ:$AQ,Subgroup_number)=1,INDEX(Calculations!AQ:BR,MATCH(Subgroup_number,Calculations!AQ:AQ,0),5),IF(Subgroup_number=Calculations!BV$19,Calculations!BV$12,""))</f>
        <v>1627.2654476629359</v>
      </c>
      <c r="M16" s="15">
        <f>IF(COUNTIF(Calculations!$AQ:$AQ,Subgroup_number)=1,INDEX(Calculations!AQ:BR,MATCH(Subgroup_number,Calculations!AQ:AQ,0),6),IF(Subgroup_number=Calculations!BV$19,Calculations!BV$13,""))</f>
        <v>0</v>
      </c>
      <c r="N16" s="15">
        <f>IF(COUNTIF(Calculations!$AQ:$AQ,Subgroup_number)=1,INDEX(Calculations!AQ:BR,MATCH(Subgroup_number,Calculations!AQ:AQ,0),7),IF(Subgroup_number=Calculations!BV$19,Calculations!BV$14,""))</f>
        <v>0.99324019322366974</v>
      </c>
      <c r="O16" s="15">
        <f>IF(COUNTIF(Calculations!$AQ:$AQ,Subgroup_number)=1,INDEX(Calculations!AQ:BR,MATCH(Subgroup_number,Calculations!AQ:AQ,0),9),IF(Subgroup_number=Calculations!BV$19,Calculations!BV$15,""))</f>
        <v>1.1902061293666051</v>
      </c>
      <c r="P16" s="15">
        <f>IF(COUNTIF(Calculations!$AQ:$AQ,Subgroup_number)=1,INDEX(Calculations!AQ:BR,MATCH(Subgroup_number,Calculations!AQ:AQ,0),10),IF(Subgroup_number=Calculations!BV$19,Calculations!BV$16,""))</f>
        <v>1.0909656866128308</v>
      </c>
      <c r="Q16" s="15">
        <f>IF(COUNTIF(Calculations!$AQ:$AQ,Subgroup_number)=1,INDEX(Calculations!AQ:BR,MATCH(Subgroup_number,Calculations!AQ:AQ,0),19),IF(Subgroup_number=Calculations!BV$19,Calculations!BV$8,""))</f>
        <v>-0.99716652597932598</v>
      </c>
      <c r="R16" s="50">
        <f>IF(COUNTIF(Calculations!$AQ:$AQ,Subgroup_number)=1,INDEX(Calculations!AQ:BR,MATCH(Subgroup_number,Calculations!AQ:AQ,0),20),IF(Subgroup_number=Calculations!BV$19,Calculations!BV$9,""))</f>
        <v>0.99992043697414645</v>
      </c>
      <c r="S16" s="116"/>
      <c r="U16" s="116"/>
      <c r="W16" s="116"/>
    </row>
    <row r="17" spans="1:23" x14ac:dyDescent="0.2">
      <c r="A17" s="2" t="s">
        <v>258</v>
      </c>
      <c r="B17" s="2" t="str">
        <f>IF(Within_subgroup_weighting=Calculations!BU36,"Sum of squares (Q)","Sum of squares (Q*)")</f>
        <v>Sum of squares (Q*)</v>
      </c>
      <c r="C17" s="2" t="s">
        <v>140</v>
      </c>
      <c r="D17" s="2" t="s">
        <v>261</v>
      </c>
      <c r="F17" s="48">
        <v>16</v>
      </c>
      <c r="G17" s="15" t="str">
        <f>IF(Subgroup_number&lt;=MAX(Calculations!AQ:AQ),IF(COUNTIF(Calculations!Z:Z,"="&amp;'Subgroup Analysis'!F17)=1,INDEX(Lookup_table_subgroup,MATCH(Subgroup_number,Calculations!Z:Z,0),2),VLOOKUP($F17,Calculations!AQ:BR,2,FALSE)),IF(Subgroup_number=Calculations!BV$19,"Combined effect size",""))</f>
        <v/>
      </c>
      <c r="H1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" s="15" t="str">
        <f>IF(COUNTIF(Calculations!$AQ:$AQ,Subgroup_number)=1,INDEX(Calculations!AQ:BR,MATCH(Subgroup_number,Calculations!AQ:AQ,0),5),IF(Subgroup_number=Calculations!BV$19,Calculations!BV$12,""))</f>
        <v/>
      </c>
      <c r="M17" s="15" t="str">
        <f>IF(COUNTIF(Calculations!$AQ:$AQ,Subgroup_number)=1,INDEX(Calculations!AQ:BR,MATCH(Subgroup_number,Calculations!AQ:AQ,0),6),IF(Subgroup_number=Calculations!BV$19,Calculations!BV$13,""))</f>
        <v/>
      </c>
      <c r="N17" s="15" t="str">
        <f>IF(COUNTIF(Calculations!$AQ:$AQ,Subgroup_number)=1,INDEX(Calculations!AQ:BR,MATCH(Subgroup_number,Calculations!AQ:AQ,0),7),IF(Subgroup_number=Calculations!BV$19,Calculations!BV$14,""))</f>
        <v/>
      </c>
      <c r="O17" s="15" t="str">
        <f>IF(COUNTIF(Calculations!$AQ:$AQ,Subgroup_number)=1,INDEX(Calculations!AQ:BR,MATCH(Subgroup_number,Calculations!AQ:AQ,0),9),IF(Subgroup_number=Calculations!BV$19,Calculations!BV$15,""))</f>
        <v/>
      </c>
      <c r="P17" s="15" t="str">
        <f>IF(COUNTIF(Calculations!$AQ:$AQ,Subgroup_number)=1,INDEX(Calculations!AQ:BR,MATCH(Subgroup_number,Calculations!AQ:AQ,0),10),IF(Subgroup_number=Calculations!BV$19,Calculations!BV$16,""))</f>
        <v/>
      </c>
      <c r="Q17" s="15" t="str">
        <f>IF(COUNTIF(Calculations!$AQ:$AQ,Subgroup_number)=1,INDEX(Calculations!AQ:BR,MATCH(Subgroup_number,Calculations!AQ:AQ,0),19),IF(Subgroup_number=Calculations!BV$19,Calculations!BV$8,""))</f>
        <v/>
      </c>
      <c r="R17" s="50" t="str">
        <f>IF(COUNTIF(Calculations!$AQ:$AQ,Subgroup_number)=1,INDEX(Calculations!AQ:BR,MATCH(Subgroup_number,Calculations!AQ:AQ,0),20),IF(Subgroup_number=Calculations!BV$19,Calculations!BV$9,""))</f>
        <v/>
      </c>
      <c r="S17" s="116"/>
      <c r="U17" s="116"/>
      <c r="W17" s="116"/>
    </row>
    <row r="18" spans="1:23" x14ac:dyDescent="0.2">
      <c r="A18" s="10" t="s">
        <v>262</v>
      </c>
      <c r="B18" s="17">
        <f>B20-B19</f>
        <v>131.23412124194044</v>
      </c>
      <c r="C18" s="16">
        <f>Number_of_subgroups-1</f>
        <v>1</v>
      </c>
      <c r="D18" s="24">
        <f>CHIDIST(B18,C18)</f>
        <v>2.2005985055746846E-30</v>
      </c>
      <c r="F18" s="48">
        <v>17</v>
      </c>
      <c r="G18" s="15" t="str">
        <f>IF(Subgroup_number&lt;=MAX(Calculations!AQ:AQ),IF(COUNTIF(Calculations!Z:Z,"="&amp;'Subgroup Analysis'!F18)=1,INDEX(Lookup_table_subgroup,MATCH(Subgroup_number,Calculations!Z:Z,0),2),VLOOKUP($F18,Calculations!AQ:BR,2,FALSE)),IF(Subgroup_number=Calculations!BV$19,"Combined effect size",""))</f>
        <v/>
      </c>
      <c r="H1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" s="15" t="str">
        <f>IF(COUNTIF(Calculations!$AQ:$AQ,Subgroup_number)=1,INDEX(Calculations!AQ:BR,MATCH(Subgroup_number,Calculations!AQ:AQ,0),5),IF(Subgroup_number=Calculations!BV$19,Calculations!BV$12,""))</f>
        <v/>
      </c>
      <c r="M18" s="15" t="str">
        <f>IF(COUNTIF(Calculations!$AQ:$AQ,Subgroup_number)=1,INDEX(Calculations!AQ:BR,MATCH(Subgroup_number,Calculations!AQ:AQ,0),6),IF(Subgroup_number=Calculations!BV$19,Calculations!BV$13,""))</f>
        <v/>
      </c>
      <c r="N18" s="15" t="str">
        <f>IF(COUNTIF(Calculations!$AQ:$AQ,Subgroup_number)=1,INDEX(Calculations!AQ:BR,MATCH(Subgroup_number,Calculations!AQ:AQ,0),7),IF(Subgroup_number=Calculations!BV$19,Calculations!BV$14,""))</f>
        <v/>
      </c>
      <c r="O18" s="15" t="str">
        <f>IF(COUNTIF(Calculations!$AQ:$AQ,Subgroup_number)=1,INDEX(Calculations!AQ:BR,MATCH(Subgroup_number,Calculations!AQ:AQ,0),9),IF(Subgroup_number=Calculations!BV$19,Calculations!BV$15,""))</f>
        <v/>
      </c>
      <c r="P18" s="15" t="str">
        <f>IF(COUNTIF(Calculations!$AQ:$AQ,Subgroup_number)=1,INDEX(Calculations!AQ:BR,MATCH(Subgroup_number,Calculations!AQ:AQ,0),10),IF(Subgroup_number=Calculations!BV$19,Calculations!BV$16,""))</f>
        <v/>
      </c>
      <c r="Q18" s="15" t="str">
        <f>IF(COUNTIF(Calculations!$AQ:$AQ,Subgroup_number)=1,INDEX(Calculations!AQ:BR,MATCH(Subgroup_number,Calculations!AQ:AQ,0),19),IF(Subgroup_number=Calculations!BV$19,Calculations!BV$8,""))</f>
        <v/>
      </c>
      <c r="R18" s="50" t="str">
        <f>IF(COUNTIF(Calculations!$AQ:$AQ,Subgroup_number)=1,INDEX(Calculations!AQ:BR,MATCH(Subgroup_number,Calculations!AQ:AQ,0),20),IF(Subgroup_number=Calculations!BV$19,Calculations!BV$9,""))</f>
        <v/>
      </c>
      <c r="S18" s="116"/>
      <c r="U18" s="116"/>
      <c r="W18" s="116"/>
    </row>
    <row r="19" spans="1:23" x14ac:dyDescent="0.2">
      <c r="A19" s="10" t="s">
        <v>263</v>
      </c>
      <c r="B19" s="15">
        <f>SUM(Calculations!BM:BM)</f>
        <v>10.652649732973142</v>
      </c>
      <c r="C19" s="16">
        <f>Subgroup_k-Number_of_subgroups</f>
        <v>10</v>
      </c>
      <c r="D19" s="24">
        <f>CHIDIST(B19,C19)</f>
        <v>0.38521206921618195</v>
      </c>
      <c r="F19" s="48">
        <v>18</v>
      </c>
      <c r="G19" s="15" t="str">
        <f>IF(Subgroup_number&lt;=MAX(Calculations!AQ:AQ),IF(COUNTIF(Calculations!Z:Z,"="&amp;'Subgroup Analysis'!F19)=1,INDEX(Lookup_table_subgroup,MATCH(Subgroup_number,Calculations!Z:Z,0),2),VLOOKUP($F19,Calculations!AQ:BR,2,FALSE)),IF(Subgroup_number=Calculations!BV$19,"Combined effect size",""))</f>
        <v/>
      </c>
      <c r="H1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" s="15" t="str">
        <f>IF(COUNTIF(Calculations!$AQ:$AQ,Subgroup_number)=1,INDEX(Calculations!AQ:BR,MATCH(Subgroup_number,Calculations!AQ:AQ,0),5),IF(Subgroup_number=Calculations!BV$19,Calculations!BV$12,""))</f>
        <v/>
      </c>
      <c r="M19" s="15" t="str">
        <f>IF(COUNTIF(Calculations!$AQ:$AQ,Subgroup_number)=1,INDEX(Calculations!AQ:BR,MATCH(Subgroup_number,Calculations!AQ:AQ,0),6),IF(Subgroup_number=Calculations!BV$19,Calculations!BV$13,""))</f>
        <v/>
      </c>
      <c r="N19" s="15" t="str">
        <f>IF(COUNTIF(Calculations!$AQ:$AQ,Subgroup_number)=1,INDEX(Calculations!AQ:BR,MATCH(Subgroup_number,Calculations!AQ:AQ,0),7),IF(Subgroup_number=Calculations!BV$19,Calculations!BV$14,""))</f>
        <v/>
      </c>
      <c r="O19" s="15" t="str">
        <f>IF(COUNTIF(Calculations!$AQ:$AQ,Subgroup_number)=1,INDEX(Calculations!AQ:BR,MATCH(Subgroup_number,Calculations!AQ:AQ,0),9),IF(Subgroup_number=Calculations!BV$19,Calculations!BV$15,""))</f>
        <v/>
      </c>
      <c r="P19" s="15" t="str">
        <f>IF(COUNTIF(Calculations!$AQ:$AQ,Subgroup_number)=1,INDEX(Calculations!AQ:BR,MATCH(Subgroup_number,Calculations!AQ:AQ,0),10),IF(Subgroup_number=Calculations!BV$19,Calculations!BV$16,""))</f>
        <v/>
      </c>
      <c r="Q19" s="15" t="str">
        <f>IF(COUNTIF(Calculations!$AQ:$AQ,Subgroup_number)=1,INDEX(Calculations!AQ:BR,MATCH(Subgroup_number,Calculations!AQ:AQ,0),19),IF(Subgroup_number=Calculations!BV$19,Calculations!BV$8,""))</f>
        <v/>
      </c>
      <c r="R19" s="50" t="str">
        <f>IF(COUNTIF(Calculations!$AQ:$AQ,Subgroup_number)=1,INDEX(Calculations!AQ:BR,MATCH(Subgroup_number,Calculations!AQ:AQ,0),20),IF(Subgroup_number=Calculations!BV$19,Calculations!BV$9,""))</f>
        <v/>
      </c>
      <c r="S19" s="116"/>
      <c r="U19" s="116"/>
      <c r="W19" s="116"/>
    </row>
    <row r="20" spans="1:23" x14ac:dyDescent="0.2">
      <c r="A20" s="10" t="s">
        <v>145</v>
      </c>
      <c r="B20" s="15">
        <f>SUMPRODUCT(Calculations!AG:AG,Calculations!AD:AD,Calculations!AD:AD)-SUMPRODUCT(Calculations!AG:AG,Calculations!AD:AD)^2/SUM(Calculations!AG:AG)</f>
        <v>141.88677097491359</v>
      </c>
      <c r="C20" s="16">
        <f>Subgroup_k-1</f>
        <v>11</v>
      </c>
      <c r="D20" s="24">
        <f>CHIDIST(B20,C20)</f>
        <v>6.7291037566048029E-25</v>
      </c>
      <c r="F20" s="48">
        <v>19</v>
      </c>
      <c r="G20" s="15" t="str">
        <f>IF(Subgroup_number&lt;=MAX(Calculations!AQ:AQ),IF(COUNTIF(Calculations!Z:Z,"="&amp;'Subgroup Analysis'!F20)=1,INDEX(Lookup_table_subgroup,MATCH(Subgroup_number,Calculations!Z:Z,0),2),VLOOKUP($F20,Calculations!AQ:BR,2,FALSE)),IF(Subgroup_number=Calculations!BV$19,"Combined effect size",""))</f>
        <v/>
      </c>
      <c r="H2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0" s="15" t="str">
        <f>IF(COUNTIF(Calculations!$AQ:$AQ,Subgroup_number)=1,INDEX(Calculations!AQ:BR,MATCH(Subgroup_number,Calculations!AQ:AQ,0),5),IF(Subgroup_number=Calculations!BV$19,Calculations!BV$12,""))</f>
        <v/>
      </c>
      <c r="M20" s="15" t="str">
        <f>IF(COUNTIF(Calculations!$AQ:$AQ,Subgroup_number)=1,INDEX(Calculations!AQ:BR,MATCH(Subgroup_number,Calculations!AQ:AQ,0),6),IF(Subgroup_number=Calculations!BV$19,Calculations!BV$13,""))</f>
        <v/>
      </c>
      <c r="N20" s="15" t="str">
        <f>IF(COUNTIF(Calculations!$AQ:$AQ,Subgroup_number)=1,INDEX(Calculations!AQ:BR,MATCH(Subgroup_number,Calculations!AQ:AQ,0),7),IF(Subgroup_number=Calculations!BV$19,Calculations!BV$14,""))</f>
        <v/>
      </c>
      <c r="O20" s="15" t="str">
        <f>IF(COUNTIF(Calculations!$AQ:$AQ,Subgroup_number)=1,INDEX(Calculations!AQ:BR,MATCH(Subgroup_number,Calculations!AQ:AQ,0),9),IF(Subgroup_number=Calculations!BV$19,Calculations!BV$15,""))</f>
        <v/>
      </c>
      <c r="P20" s="15" t="str">
        <f>IF(COUNTIF(Calculations!$AQ:$AQ,Subgroup_number)=1,INDEX(Calculations!AQ:BR,MATCH(Subgroup_number,Calculations!AQ:AQ,0),10),IF(Subgroup_number=Calculations!BV$19,Calculations!BV$16,""))</f>
        <v/>
      </c>
      <c r="Q20" s="15" t="str">
        <f>IF(COUNTIF(Calculations!$AQ:$AQ,Subgroup_number)=1,INDEX(Calculations!AQ:BR,MATCH(Subgroup_number,Calculations!AQ:AQ,0),19),IF(Subgroup_number=Calculations!BV$19,Calculations!BV$8,""))</f>
        <v/>
      </c>
      <c r="R20" s="50" t="str">
        <f>IF(COUNTIF(Calculations!$AQ:$AQ,Subgroup_number)=1,INDEX(Calculations!AQ:BR,MATCH(Subgroup_number,Calculations!AQ:AQ,0),20),IF(Subgroup_number=Calculations!BV$19,Calculations!BV$9,""))</f>
        <v/>
      </c>
      <c r="S20" s="116"/>
      <c r="U20" s="116"/>
      <c r="W20" s="116"/>
    </row>
    <row r="21" spans="1:23" x14ac:dyDescent="0.2">
      <c r="A21" s="9"/>
      <c r="B21" s="9"/>
      <c r="F21" s="48">
        <v>20</v>
      </c>
      <c r="G21" s="15" t="str">
        <f>IF(Subgroup_number&lt;=MAX(Calculations!AQ:AQ),IF(COUNTIF(Calculations!Z:Z,"="&amp;'Subgroup Analysis'!F21)=1,INDEX(Lookup_table_subgroup,MATCH(Subgroup_number,Calculations!Z:Z,0),2),VLOOKUP($F21,Calculations!AQ:BR,2,FALSE)),IF(Subgroup_number=Calculations!BV$19,"Combined effect size",""))</f>
        <v/>
      </c>
      <c r="H2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1" s="15" t="str">
        <f>IF(COUNTIF(Calculations!$AQ:$AQ,Subgroup_number)=1,INDEX(Calculations!AQ:BR,MATCH(Subgroup_number,Calculations!AQ:AQ,0),5),IF(Subgroup_number=Calculations!BV$19,Calculations!BV$12,""))</f>
        <v/>
      </c>
      <c r="M21" s="15" t="str">
        <f>IF(COUNTIF(Calculations!$AQ:$AQ,Subgroup_number)=1,INDEX(Calculations!AQ:BR,MATCH(Subgroup_number,Calculations!AQ:AQ,0),6),IF(Subgroup_number=Calculations!BV$19,Calculations!BV$13,""))</f>
        <v/>
      </c>
      <c r="N21" s="15" t="str">
        <f>IF(COUNTIF(Calculations!$AQ:$AQ,Subgroup_number)=1,INDEX(Calculations!AQ:BR,MATCH(Subgroup_number,Calculations!AQ:AQ,0),7),IF(Subgroup_number=Calculations!BV$19,Calculations!BV$14,""))</f>
        <v/>
      </c>
      <c r="O21" s="15" t="str">
        <f>IF(COUNTIF(Calculations!$AQ:$AQ,Subgroup_number)=1,INDEX(Calculations!AQ:BR,MATCH(Subgroup_number,Calculations!AQ:AQ,0),9),IF(Subgroup_number=Calculations!BV$19,Calculations!BV$15,""))</f>
        <v/>
      </c>
      <c r="P21" s="15" t="str">
        <f>IF(COUNTIF(Calculations!$AQ:$AQ,Subgroup_number)=1,INDEX(Calculations!AQ:BR,MATCH(Subgroup_number,Calculations!AQ:AQ,0),10),IF(Subgroup_number=Calculations!BV$19,Calculations!BV$16,""))</f>
        <v/>
      </c>
      <c r="Q21" s="15" t="str">
        <f>IF(COUNTIF(Calculations!$AQ:$AQ,Subgroup_number)=1,INDEX(Calculations!AQ:BR,MATCH(Subgroup_number,Calculations!AQ:AQ,0),19),IF(Subgroup_number=Calculations!BV$19,Calculations!BV$8,""))</f>
        <v/>
      </c>
      <c r="R21" s="50" t="str">
        <f>IF(COUNTIF(Calculations!$AQ:$AQ,Subgroup_number)=1,INDEX(Calculations!AQ:BR,MATCH(Subgroup_number,Calculations!AQ:AQ,0),20),IF(Subgroup_number=Calculations!BV$19,Calculations!BV$9,""))</f>
        <v/>
      </c>
      <c r="S21" s="116"/>
      <c r="U21" s="116"/>
      <c r="W21" s="116"/>
    </row>
    <row r="22" spans="1:23" ht="14.25" x14ac:dyDescent="0.2">
      <c r="A22" s="10" t="s">
        <v>264</v>
      </c>
      <c r="B22" s="91">
        <f>B18/B20</f>
        <v>0.92492147322982921</v>
      </c>
      <c r="F22" s="48">
        <v>21</v>
      </c>
      <c r="G22" s="15" t="str">
        <f>IF(Subgroup_number&lt;=MAX(Calculations!AQ:AQ),IF(COUNTIF(Calculations!Z:Z,"="&amp;'Subgroup Analysis'!F22)=1,INDEX(Lookup_table_subgroup,MATCH(Subgroup_number,Calculations!Z:Z,0),2),VLOOKUP($F22,Calculations!AQ:BR,2,FALSE)),IF(Subgroup_number=Calculations!BV$19,"Combined effect size",""))</f>
        <v/>
      </c>
      <c r="H2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2" s="15" t="str">
        <f>IF(COUNTIF(Calculations!$AQ:$AQ,Subgroup_number)=1,INDEX(Calculations!AQ:BR,MATCH(Subgroup_number,Calculations!AQ:AQ,0),5),IF(Subgroup_number=Calculations!BV$19,Calculations!BV$12,""))</f>
        <v/>
      </c>
      <c r="M22" s="15" t="str">
        <f>IF(COUNTIF(Calculations!$AQ:$AQ,Subgroup_number)=1,INDEX(Calculations!AQ:BR,MATCH(Subgroup_number,Calculations!AQ:AQ,0),6),IF(Subgroup_number=Calculations!BV$19,Calculations!BV$13,""))</f>
        <v/>
      </c>
      <c r="N22" s="15" t="str">
        <f>IF(COUNTIF(Calculations!$AQ:$AQ,Subgroup_number)=1,INDEX(Calculations!AQ:BR,MATCH(Subgroup_number,Calculations!AQ:AQ,0),7),IF(Subgroup_number=Calculations!BV$19,Calculations!BV$14,""))</f>
        <v/>
      </c>
      <c r="O22" s="15" t="str">
        <f>IF(COUNTIF(Calculations!$AQ:$AQ,Subgroup_number)=1,INDEX(Calculations!AQ:BR,MATCH(Subgroup_number,Calculations!AQ:AQ,0),9),IF(Subgroup_number=Calculations!BV$19,Calculations!BV$15,""))</f>
        <v/>
      </c>
      <c r="P22" s="15" t="str">
        <f>IF(COUNTIF(Calculations!$AQ:$AQ,Subgroup_number)=1,INDEX(Calculations!AQ:BR,MATCH(Subgroup_number,Calculations!AQ:AQ,0),10),IF(Subgroup_number=Calculations!BV$19,Calculations!BV$16,""))</f>
        <v/>
      </c>
      <c r="Q22" s="15" t="str">
        <f>IF(COUNTIF(Calculations!$AQ:$AQ,Subgroup_number)=1,INDEX(Calculations!AQ:BR,MATCH(Subgroup_number,Calculations!AQ:AQ,0),19),IF(Subgroup_number=Calculations!BV$19,Calculations!BV$8,""))</f>
        <v/>
      </c>
      <c r="R22" s="50" t="str">
        <f>IF(COUNTIF(Calculations!$AQ:$AQ,Subgroup_number)=1,INDEX(Calculations!AQ:BR,MATCH(Subgroup_number,Calculations!AQ:AQ,0),20),IF(Subgroup_number=Calculations!BV$19,Calculations!BV$9,""))</f>
        <v/>
      </c>
      <c r="S22" s="116"/>
      <c r="U22" s="116"/>
      <c r="W22" s="116"/>
    </row>
    <row r="23" spans="1:23" x14ac:dyDescent="0.2">
      <c r="F23" s="48">
        <v>22</v>
      </c>
      <c r="G23" s="15" t="str">
        <f>IF(Subgroup_number&lt;=MAX(Calculations!AQ:AQ),IF(COUNTIF(Calculations!Z:Z,"="&amp;'Subgroup Analysis'!F23)=1,INDEX(Lookup_table_subgroup,MATCH(Subgroup_number,Calculations!Z:Z,0),2),VLOOKUP($F23,Calculations!AQ:BR,2,FALSE)),IF(Subgroup_number=Calculations!BV$19,"Combined effect size",""))</f>
        <v/>
      </c>
      <c r="H2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3" s="15" t="str">
        <f>IF(COUNTIF(Calculations!$AQ:$AQ,Subgroup_number)=1,INDEX(Calculations!AQ:BR,MATCH(Subgroup_number,Calculations!AQ:AQ,0),5),IF(Subgroup_number=Calculations!BV$19,Calculations!BV$12,""))</f>
        <v/>
      </c>
      <c r="M23" s="15" t="str">
        <f>IF(COUNTIF(Calculations!$AQ:$AQ,Subgroup_number)=1,INDEX(Calculations!AQ:BR,MATCH(Subgroup_number,Calculations!AQ:AQ,0),6),IF(Subgroup_number=Calculations!BV$19,Calculations!BV$13,""))</f>
        <v/>
      </c>
      <c r="N23" s="15" t="str">
        <f>IF(COUNTIF(Calculations!$AQ:$AQ,Subgroup_number)=1,INDEX(Calculations!AQ:BR,MATCH(Subgroup_number,Calculations!AQ:AQ,0),7),IF(Subgroup_number=Calculations!BV$19,Calculations!BV$14,""))</f>
        <v/>
      </c>
      <c r="O23" s="15" t="str">
        <f>IF(COUNTIF(Calculations!$AQ:$AQ,Subgroup_number)=1,INDEX(Calculations!AQ:BR,MATCH(Subgroup_number,Calculations!AQ:AQ,0),9),IF(Subgroup_number=Calculations!BV$19,Calculations!BV$15,""))</f>
        <v/>
      </c>
      <c r="P23" s="15" t="str">
        <f>IF(COUNTIF(Calculations!$AQ:$AQ,Subgroup_number)=1,INDEX(Calculations!AQ:BR,MATCH(Subgroup_number,Calculations!AQ:AQ,0),10),IF(Subgroup_number=Calculations!BV$19,Calculations!BV$16,""))</f>
        <v/>
      </c>
      <c r="Q23" s="15" t="str">
        <f>IF(COUNTIF(Calculations!$AQ:$AQ,Subgroup_number)=1,INDEX(Calculations!AQ:BR,MATCH(Subgroup_number,Calculations!AQ:AQ,0),19),IF(Subgroup_number=Calculations!BV$19,Calculations!BV$8,""))</f>
        <v/>
      </c>
      <c r="R23" s="50" t="str">
        <f>IF(COUNTIF(Calculations!$AQ:$AQ,Subgroup_number)=1,INDEX(Calculations!AQ:BR,MATCH(Subgroup_number,Calculations!AQ:AQ,0),20),IF(Subgroup_number=Calculations!BV$19,Calculations!BV$9,""))</f>
        <v/>
      </c>
      <c r="S23" s="116"/>
      <c r="U23" s="116"/>
      <c r="W23" s="116"/>
    </row>
    <row r="24" spans="1:23" x14ac:dyDescent="0.2">
      <c r="F24" s="48">
        <v>23</v>
      </c>
      <c r="G24" s="15" t="str">
        <f>IF(Subgroup_number&lt;=MAX(Calculations!AQ:AQ),IF(COUNTIF(Calculations!Z:Z,"="&amp;'Subgroup Analysis'!F24)=1,INDEX(Lookup_table_subgroup,MATCH(Subgroup_number,Calculations!Z:Z,0),2),VLOOKUP($F24,Calculations!AQ:BR,2,FALSE)),IF(Subgroup_number=Calculations!BV$19,"Combined effect size",""))</f>
        <v/>
      </c>
      <c r="H2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4" s="15" t="str">
        <f>IF(COUNTIF(Calculations!$AQ:$AQ,Subgroup_number)=1,INDEX(Calculations!AQ:BR,MATCH(Subgroup_number,Calculations!AQ:AQ,0),5),IF(Subgroup_number=Calculations!BV$19,Calculations!BV$12,""))</f>
        <v/>
      </c>
      <c r="M24" s="15" t="str">
        <f>IF(COUNTIF(Calculations!$AQ:$AQ,Subgroup_number)=1,INDEX(Calculations!AQ:BR,MATCH(Subgroup_number,Calculations!AQ:AQ,0),6),IF(Subgroup_number=Calculations!BV$19,Calculations!BV$13,""))</f>
        <v/>
      </c>
      <c r="N24" s="15" t="str">
        <f>IF(COUNTIF(Calculations!$AQ:$AQ,Subgroup_number)=1,INDEX(Calculations!AQ:BR,MATCH(Subgroup_number,Calculations!AQ:AQ,0),7),IF(Subgroup_number=Calculations!BV$19,Calculations!BV$14,""))</f>
        <v/>
      </c>
      <c r="O24" s="15" t="str">
        <f>IF(COUNTIF(Calculations!$AQ:$AQ,Subgroup_number)=1,INDEX(Calculations!AQ:BR,MATCH(Subgroup_number,Calculations!AQ:AQ,0),9),IF(Subgroup_number=Calculations!BV$19,Calculations!BV$15,""))</f>
        <v/>
      </c>
      <c r="P24" s="15" t="str">
        <f>IF(COUNTIF(Calculations!$AQ:$AQ,Subgroup_number)=1,INDEX(Calculations!AQ:BR,MATCH(Subgroup_number,Calculations!AQ:AQ,0),10),IF(Subgroup_number=Calculations!BV$19,Calculations!BV$16,""))</f>
        <v/>
      </c>
      <c r="Q24" s="15" t="str">
        <f>IF(COUNTIF(Calculations!$AQ:$AQ,Subgroup_number)=1,INDEX(Calculations!AQ:BR,MATCH(Subgroup_number,Calculations!AQ:AQ,0),19),IF(Subgroup_number=Calculations!BV$19,Calculations!BV$8,""))</f>
        <v/>
      </c>
      <c r="R24" s="50" t="str">
        <f>IF(COUNTIF(Calculations!$AQ:$AQ,Subgroup_number)=1,INDEX(Calculations!AQ:BR,MATCH(Subgroup_number,Calculations!AQ:AQ,0),20),IF(Subgroup_number=Calculations!BV$19,Calculations!BV$9,""))</f>
        <v/>
      </c>
      <c r="S24" s="116"/>
      <c r="U24" s="116"/>
      <c r="W24" s="116"/>
    </row>
    <row r="25" spans="1:23" x14ac:dyDescent="0.2">
      <c r="F25" s="48">
        <v>24</v>
      </c>
      <c r="G25" s="15" t="str">
        <f>IF(Subgroup_number&lt;=MAX(Calculations!AQ:AQ),IF(COUNTIF(Calculations!Z:Z,"="&amp;'Subgroup Analysis'!F25)=1,INDEX(Lookup_table_subgroup,MATCH(Subgroup_number,Calculations!Z:Z,0),2),VLOOKUP($F25,Calculations!AQ:BR,2,FALSE)),IF(Subgroup_number=Calculations!BV$19,"Combined effect size",""))</f>
        <v/>
      </c>
      <c r="H2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5" s="15" t="str">
        <f>IF(COUNTIF(Calculations!$AQ:$AQ,Subgroup_number)=1,INDEX(Calculations!AQ:BR,MATCH(Subgroup_number,Calculations!AQ:AQ,0),5),IF(Subgroup_number=Calculations!BV$19,Calculations!BV$12,""))</f>
        <v/>
      </c>
      <c r="M25" s="15" t="str">
        <f>IF(COUNTIF(Calculations!$AQ:$AQ,Subgroup_number)=1,INDEX(Calculations!AQ:BR,MATCH(Subgroup_number,Calculations!AQ:AQ,0),6),IF(Subgroup_number=Calculations!BV$19,Calculations!BV$13,""))</f>
        <v/>
      </c>
      <c r="N25" s="15" t="str">
        <f>IF(COUNTIF(Calculations!$AQ:$AQ,Subgroup_number)=1,INDEX(Calculations!AQ:BR,MATCH(Subgroup_number,Calculations!AQ:AQ,0),7),IF(Subgroup_number=Calculations!BV$19,Calculations!BV$14,""))</f>
        <v/>
      </c>
      <c r="O25" s="15" t="str">
        <f>IF(COUNTIF(Calculations!$AQ:$AQ,Subgroup_number)=1,INDEX(Calculations!AQ:BR,MATCH(Subgroup_number,Calculations!AQ:AQ,0),9),IF(Subgroup_number=Calculations!BV$19,Calculations!BV$15,""))</f>
        <v/>
      </c>
      <c r="P25" s="15" t="str">
        <f>IF(COUNTIF(Calculations!$AQ:$AQ,Subgroup_number)=1,INDEX(Calculations!AQ:BR,MATCH(Subgroup_number,Calculations!AQ:AQ,0),10),IF(Subgroup_number=Calculations!BV$19,Calculations!BV$16,""))</f>
        <v/>
      </c>
      <c r="Q25" s="15" t="str">
        <f>IF(COUNTIF(Calculations!$AQ:$AQ,Subgroup_number)=1,INDEX(Calculations!AQ:BR,MATCH(Subgroup_number,Calculations!AQ:AQ,0),19),IF(Subgroup_number=Calculations!BV$19,Calculations!BV$8,""))</f>
        <v/>
      </c>
      <c r="R25" s="50" t="str">
        <f>IF(COUNTIF(Calculations!$AQ:$AQ,Subgroup_number)=1,INDEX(Calculations!AQ:BR,MATCH(Subgroup_number,Calculations!AQ:AQ,0),20),IF(Subgroup_number=Calculations!BV$19,Calculations!BV$9,""))</f>
        <v/>
      </c>
      <c r="S25" s="116"/>
      <c r="U25" s="116"/>
      <c r="W25" s="116"/>
    </row>
    <row r="26" spans="1:23" x14ac:dyDescent="0.2">
      <c r="F26" s="48">
        <v>25</v>
      </c>
      <c r="G26" s="15" t="str">
        <f>IF(Subgroup_number&lt;=MAX(Calculations!AQ:AQ),IF(COUNTIF(Calculations!Z:Z,"="&amp;'Subgroup Analysis'!F26)=1,INDEX(Lookup_table_subgroup,MATCH(Subgroup_number,Calculations!Z:Z,0),2),VLOOKUP($F26,Calculations!AQ:BR,2,FALSE)),IF(Subgroup_number=Calculations!BV$19,"Combined effect size",""))</f>
        <v/>
      </c>
      <c r="H2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6" s="15" t="str">
        <f>IF(COUNTIF(Calculations!$AQ:$AQ,Subgroup_number)=1,INDEX(Calculations!AQ:BR,MATCH(Subgroup_number,Calculations!AQ:AQ,0),5),IF(Subgroup_number=Calculations!BV$19,Calculations!BV$12,""))</f>
        <v/>
      </c>
      <c r="M26" s="15" t="str">
        <f>IF(COUNTIF(Calculations!$AQ:$AQ,Subgroup_number)=1,INDEX(Calculations!AQ:BR,MATCH(Subgroup_number,Calculations!AQ:AQ,0),6),IF(Subgroup_number=Calculations!BV$19,Calculations!BV$13,""))</f>
        <v/>
      </c>
      <c r="N26" s="15" t="str">
        <f>IF(COUNTIF(Calculations!$AQ:$AQ,Subgroup_number)=1,INDEX(Calculations!AQ:BR,MATCH(Subgroup_number,Calculations!AQ:AQ,0),7),IF(Subgroup_number=Calculations!BV$19,Calculations!BV$14,""))</f>
        <v/>
      </c>
      <c r="O26" s="15" t="str">
        <f>IF(COUNTIF(Calculations!$AQ:$AQ,Subgroup_number)=1,INDEX(Calculations!AQ:BR,MATCH(Subgroup_number,Calculations!AQ:AQ,0),9),IF(Subgroup_number=Calculations!BV$19,Calculations!BV$15,""))</f>
        <v/>
      </c>
      <c r="P26" s="15" t="str">
        <f>IF(COUNTIF(Calculations!$AQ:$AQ,Subgroup_number)=1,INDEX(Calculations!AQ:BR,MATCH(Subgroup_number,Calculations!AQ:AQ,0),10),IF(Subgroup_number=Calculations!BV$19,Calculations!BV$16,""))</f>
        <v/>
      </c>
      <c r="Q26" s="15" t="str">
        <f>IF(COUNTIF(Calculations!$AQ:$AQ,Subgroup_number)=1,INDEX(Calculations!AQ:BR,MATCH(Subgroup_number,Calculations!AQ:AQ,0),19),IF(Subgroup_number=Calculations!BV$19,Calculations!BV$8,""))</f>
        <v/>
      </c>
      <c r="R26" s="50" t="str">
        <f>IF(COUNTIF(Calculations!$AQ:$AQ,Subgroup_number)=1,INDEX(Calculations!AQ:BR,MATCH(Subgroup_number,Calculations!AQ:AQ,0),20),IF(Subgroup_number=Calculations!BV$19,Calculations!BV$9,""))</f>
        <v/>
      </c>
      <c r="S26" s="116"/>
      <c r="U26" s="116"/>
      <c r="W26" s="116"/>
    </row>
    <row r="27" spans="1:23" x14ac:dyDescent="0.2">
      <c r="F27" s="48">
        <v>26</v>
      </c>
      <c r="G27" s="15" t="str">
        <f>IF(Subgroup_number&lt;=MAX(Calculations!AQ:AQ),IF(COUNTIF(Calculations!Z:Z,"="&amp;'Subgroup Analysis'!F27)=1,INDEX(Lookup_table_subgroup,MATCH(Subgroup_number,Calculations!Z:Z,0),2),VLOOKUP($F27,Calculations!AQ:BR,2,FALSE)),IF(Subgroup_number=Calculations!BV$19,"Combined effect size",""))</f>
        <v/>
      </c>
      <c r="H2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7" s="15" t="str">
        <f>IF(COUNTIF(Calculations!$AQ:$AQ,Subgroup_number)=1,INDEX(Calculations!AQ:BR,MATCH(Subgroup_number,Calculations!AQ:AQ,0),5),IF(Subgroup_number=Calculations!BV$19,Calculations!BV$12,""))</f>
        <v/>
      </c>
      <c r="M27" s="15" t="str">
        <f>IF(COUNTIF(Calculations!$AQ:$AQ,Subgroup_number)=1,INDEX(Calculations!AQ:BR,MATCH(Subgroup_number,Calculations!AQ:AQ,0),6),IF(Subgroup_number=Calculations!BV$19,Calculations!BV$13,""))</f>
        <v/>
      </c>
      <c r="N27" s="15" t="str">
        <f>IF(COUNTIF(Calculations!$AQ:$AQ,Subgroup_number)=1,INDEX(Calculations!AQ:BR,MATCH(Subgroup_number,Calculations!AQ:AQ,0),7),IF(Subgroup_number=Calculations!BV$19,Calculations!BV$14,""))</f>
        <v/>
      </c>
      <c r="O27" s="15" t="str">
        <f>IF(COUNTIF(Calculations!$AQ:$AQ,Subgroup_number)=1,INDEX(Calculations!AQ:BR,MATCH(Subgroup_number,Calculations!AQ:AQ,0),9),IF(Subgroup_number=Calculations!BV$19,Calculations!BV$15,""))</f>
        <v/>
      </c>
      <c r="P27" s="15" t="str">
        <f>IF(COUNTIF(Calculations!$AQ:$AQ,Subgroup_number)=1,INDEX(Calculations!AQ:BR,MATCH(Subgroup_number,Calculations!AQ:AQ,0),10),IF(Subgroup_number=Calculations!BV$19,Calculations!BV$16,""))</f>
        <v/>
      </c>
      <c r="Q27" s="15" t="str">
        <f>IF(COUNTIF(Calculations!$AQ:$AQ,Subgroup_number)=1,INDEX(Calculations!AQ:BR,MATCH(Subgroup_number,Calculations!AQ:AQ,0),19),IF(Subgroup_number=Calculations!BV$19,Calculations!BV$8,""))</f>
        <v/>
      </c>
      <c r="R27" s="50" t="str">
        <f>IF(COUNTIF(Calculations!$AQ:$AQ,Subgroup_number)=1,INDEX(Calculations!AQ:BR,MATCH(Subgroup_number,Calculations!AQ:AQ,0),20),IF(Subgroup_number=Calculations!BV$19,Calculations!BV$9,""))</f>
        <v/>
      </c>
      <c r="S27" s="116"/>
      <c r="U27" s="116"/>
      <c r="W27" s="116"/>
    </row>
    <row r="28" spans="1:23" x14ac:dyDescent="0.2">
      <c r="F28" s="48">
        <v>27</v>
      </c>
      <c r="G28" s="15" t="str">
        <f>IF(Subgroup_number&lt;=MAX(Calculations!AQ:AQ),IF(COUNTIF(Calculations!Z:Z,"="&amp;'Subgroup Analysis'!F28)=1,INDEX(Lookup_table_subgroup,MATCH(Subgroup_number,Calculations!Z:Z,0),2),VLOOKUP($F28,Calculations!AQ:BR,2,FALSE)),IF(Subgroup_number=Calculations!BV$19,"Combined effect size",""))</f>
        <v/>
      </c>
      <c r="H2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8" s="15" t="str">
        <f>IF(COUNTIF(Calculations!$AQ:$AQ,Subgroup_number)=1,INDEX(Calculations!AQ:BR,MATCH(Subgroup_number,Calculations!AQ:AQ,0),5),IF(Subgroup_number=Calculations!BV$19,Calculations!BV$12,""))</f>
        <v/>
      </c>
      <c r="M28" s="15" t="str">
        <f>IF(COUNTIF(Calculations!$AQ:$AQ,Subgroup_number)=1,INDEX(Calculations!AQ:BR,MATCH(Subgroup_number,Calculations!AQ:AQ,0),6),IF(Subgroup_number=Calculations!BV$19,Calculations!BV$13,""))</f>
        <v/>
      </c>
      <c r="N28" s="15" t="str">
        <f>IF(COUNTIF(Calculations!$AQ:$AQ,Subgroup_number)=1,INDEX(Calculations!AQ:BR,MATCH(Subgroup_number,Calculations!AQ:AQ,0),7),IF(Subgroup_number=Calculations!BV$19,Calculations!BV$14,""))</f>
        <v/>
      </c>
      <c r="O28" s="15" t="str">
        <f>IF(COUNTIF(Calculations!$AQ:$AQ,Subgroup_number)=1,INDEX(Calculations!AQ:BR,MATCH(Subgroup_number,Calculations!AQ:AQ,0),9),IF(Subgroup_number=Calculations!BV$19,Calculations!BV$15,""))</f>
        <v/>
      </c>
      <c r="P28" s="15" t="str">
        <f>IF(COUNTIF(Calculations!$AQ:$AQ,Subgroup_number)=1,INDEX(Calculations!AQ:BR,MATCH(Subgroup_number,Calculations!AQ:AQ,0),10),IF(Subgroup_number=Calculations!BV$19,Calculations!BV$16,""))</f>
        <v/>
      </c>
      <c r="Q28" s="15" t="str">
        <f>IF(COUNTIF(Calculations!$AQ:$AQ,Subgroup_number)=1,INDEX(Calculations!AQ:BR,MATCH(Subgroup_number,Calculations!AQ:AQ,0),19),IF(Subgroup_number=Calculations!BV$19,Calculations!BV$8,""))</f>
        <v/>
      </c>
      <c r="R28" s="50" t="str">
        <f>IF(COUNTIF(Calculations!$AQ:$AQ,Subgroup_number)=1,INDEX(Calculations!AQ:BR,MATCH(Subgroup_number,Calculations!AQ:AQ,0),20),IF(Subgroup_number=Calculations!BV$19,Calculations!BV$9,""))</f>
        <v/>
      </c>
      <c r="S28" s="116"/>
      <c r="U28" s="116"/>
      <c r="W28" s="116"/>
    </row>
    <row r="29" spans="1:23" x14ac:dyDescent="0.2">
      <c r="F29" s="48">
        <v>28</v>
      </c>
      <c r="G29" s="15" t="str">
        <f>IF(Subgroup_number&lt;=MAX(Calculations!AQ:AQ),IF(COUNTIF(Calculations!Z:Z,"="&amp;'Subgroup Analysis'!F29)=1,INDEX(Lookup_table_subgroup,MATCH(Subgroup_number,Calculations!Z:Z,0),2),VLOOKUP($F29,Calculations!AQ:BR,2,FALSE)),IF(Subgroup_number=Calculations!BV$19,"Combined effect size",""))</f>
        <v/>
      </c>
      <c r="H2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9" s="15" t="str">
        <f>IF(COUNTIF(Calculations!$AQ:$AQ,Subgroup_number)=1,INDEX(Calculations!AQ:BR,MATCH(Subgroup_number,Calculations!AQ:AQ,0),5),IF(Subgroup_number=Calculations!BV$19,Calculations!BV$12,""))</f>
        <v/>
      </c>
      <c r="M29" s="15" t="str">
        <f>IF(COUNTIF(Calculations!$AQ:$AQ,Subgroup_number)=1,INDEX(Calculations!AQ:BR,MATCH(Subgroup_number,Calculations!AQ:AQ,0),6),IF(Subgroup_number=Calculations!BV$19,Calculations!BV$13,""))</f>
        <v/>
      </c>
      <c r="N29" s="15" t="str">
        <f>IF(COUNTIF(Calculations!$AQ:$AQ,Subgroup_number)=1,INDEX(Calculations!AQ:BR,MATCH(Subgroup_number,Calculations!AQ:AQ,0),7),IF(Subgroup_number=Calculations!BV$19,Calculations!BV$14,""))</f>
        <v/>
      </c>
      <c r="O29" s="15" t="str">
        <f>IF(COUNTIF(Calculations!$AQ:$AQ,Subgroup_number)=1,INDEX(Calculations!AQ:BR,MATCH(Subgroup_number,Calculations!AQ:AQ,0),9),IF(Subgroup_number=Calculations!BV$19,Calculations!BV$15,""))</f>
        <v/>
      </c>
      <c r="P29" s="15" t="str">
        <f>IF(COUNTIF(Calculations!$AQ:$AQ,Subgroup_number)=1,INDEX(Calculations!AQ:BR,MATCH(Subgroup_number,Calculations!AQ:AQ,0),10),IF(Subgroup_number=Calculations!BV$19,Calculations!BV$16,""))</f>
        <v/>
      </c>
      <c r="Q29" s="15" t="str">
        <f>IF(COUNTIF(Calculations!$AQ:$AQ,Subgroup_number)=1,INDEX(Calculations!AQ:BR,MATCH(Subgroup_number,Calculations!AQ:AQ,0),19),IF(Subgroup_number=Calculations!BV$19,Calculations!BV$8,""))</f>
        <v/>
      </c>
      <c r="R29" s="50" t="str">
        <f>IF(COUNTIF(Calculations!$AQ:$AQ,Subgroup_number)=1,INDEX(Calculations!AQ:BR,MATCH(Subgroup_number,Calculations!AQ:AQ,0),20),IF(Subgroup_number=Calculations!BV$19,Calculations!BV$9,""))</f>
        <v/>
      </c>
      <c r="S29" s="116"/>
      <c r="U29" s="116"/>
      <c r="W29" s="116"/>
    </row>
    <row r="30" spans="1:23" x14ac:dyDescent="0.2">
      <c r="F30" s="48">
        <v>29</v>
      </c>
      <c r="G30" s="15" t="str">
        <f>IF(Subgroup_number&lt;=MAX(Calculations!AQ:AQ),IF(COUNTIF(Calculations!Z:Z,"="&amp;'Subgroup Analysis'!F30)=1,INDEX(Lookup_table_subgroup,MATCH(Subgroup_number,Calculations!Z:Z,0),2),VLOOKUP($F30,Calculations!AQ:BR,2,FALSE)),IF(Subgroup_number=Calculations!BV$19,"Combined effect size",""))</f>
        <v/>
      </c>
      <c r="H3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0" s="15" t="str">
        <f>IF(COUNTIF(Calculations!$AQ:$AQ,Subgroup_number)=1,INDEX(Calculations!AQ:BR,MATCH(Subgroup_number,Calculations!AQ:AQ,0),5),IF(Subgroup_number=Calculations!BV$19,Calculations!BV$12,""))</f>
        <v/>
      </c>
      <c r="M30" s="15" t="str">
        <f>IF(COUNTIF(Calculations!$AQ:$AQ,Subgroup_number)=1,INDEX(Calculations!AQ:BR,MATCH(Subgroup_number,Calculations!AQ:AQ,0),6),IF(Subgroup_number=Calculations!BV$19,Calculations!BV$13,""))</f>
        <v/>
      </c>
      <c r="N30" s="15" t="str">
        <f>IF(COUNTIF(Calculations!$AQ:$AQ,Subgroup_number)=1,INDEX(Calculations!AQ:BR,MATCH(Subgroup_number,Calculations!AQ:AQ,0),7),IF(Subgroup_number=Calculations!BV$19,Calculations!BV$14,""))</f>
        <v/>
      </c>
      <c r="O30" s="15" t="str">
        <f>IF(COUNTIF(Calculations!$AQ:$AQ,Subgroup_number)=1,INDEX(Calculations!AQ:BR,MATCH(Subgroup_number,Calculations!AQ:AQ,0),9),IF(Subgroup_number=Calculations!BV$19,Calculations!BV$15,""))</f>
        <v/>
      </c>
      <c r="P30" s="15" t="str">
        <f>IF(COUNTIF(Calculations!$AQ:$AQ,Subgroup_number)=1,INDEX(Calculations!AQ:BR,MATCH(Subgroup_number,Calculations!AQ:AQ,0),10),IF(Subgroup_number=Calculations!BV$19,Calculations!BV$16,""))</f>
        <v/>
      </c>
      <c r="Q30" s="15" t="str">
        <f>IF(COUNTIF(Calculations!$AQ:$AQ,Subgroup_number)=1,INDEX(Calculations!AQ:BR,MATCH(Subgroup_number,Calculations!AQ:AQ,0),19),IF(Subgroup_number=Calculations!BV$19,Calculations!BV$8,""))</f>
        <v/>
      </c>
      <c r="R30" s="50" t="str">
        <f>IF(COUNTIF(Calculations!$AQ:$AQ,Subgroup_number)=1,INDEX(Calculations!AQ:BR,MATCH(Subgroup_number,Calculations!AQ:AQ,0),20),IF(Subgroup_number=Calculations!BV$19,Calculations!BV$9,""))</f>
        <v/>
      </c>
      <c r="S30" s="116"/>
      <c r="U30" s="116"/>
      <c r="W30" s="116"/>
    </row>
    <row r="31" spans="1:23" x14ac:dyDescent="0.2">
      <c r="F31" s="48">
        <v>30</v>
      </c>
      <c r="G31" s="15" t="str">
        <f>IF(Subgroup_number&lt;=MAX(Calculations!AQ:AQ),IF(COUNTIF(Calculations!Z:Z,"="&amp;'Subgroup Analysis'!F31)=1,INDEX(Lookup_table_subgroup,MATCH(Subgroup_number,Calculations!Z:Z,0),2),VLOOKUP($F31,Calculations!AQ:BR,2,FALSE)),IF(Subgroup_number=Calculations!BV$19,"Combined effect size",""))</f>
        <v/>
      </c>
      <c r="H3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1" s="15" t="str">
        <f>IF(COUNTIF(Calculations!$AQ:$AQ,Subgroup_number)=1,INDEX(Calculations!AQ:BR,MATCH(Subgroup_number,Calculations!AQ:AQ,0),5),IF(Subgroup_number=Calculations!BV$19,Calculations!BV$12,""))</f>
        <v/>
      </c>
      <c r="M31" s="15" t="str">
        <f>IF(COUNTIF(Calculations!$AQ:$AQ,Subgroup_number)=1,INDEX(Calculations!AQ:BR,MATCH(Subgroup_number,Calculations!AQ:AQ,0),6),IF(Subgroup_number=Calculations!BV$19,Calculations!BV$13,""))</f>
        <v/>
      </c>
      <c r="N31" s="15" t="str">
        <f>IF(COUNTIF(Calculations!$AQ:$AQ,Subgroup_number)=1,INDEX(Calculations!AQ:BR,MATCH(Subgroup_number,Calculations!AQ:AQ,0),7),IF(Subgroup_number=Calculations!BV$19,Calculations!BV$14,""))</f>
        <v/>
      </c>
      <c r="O31" s="15" t="str">
        <f>IF(COUNTIF(Calculations!$AQ:$AQ,Subgroup_number)=1,INDEX(Calculations!AQ:BR,MATCH(Subgroup_number,Calculations!AQ:AQ,0),9),IF(Subgroup_number=Calculations!BV$19,Calculations!BV$15,""))</f>
        <v/>
      </c>
      <c r="P31" s="15" t="str">
        <f>IF(COUNTIF(Calculations!$AQ:$AQ,Subgroup_number)=1,INDEX(Calculations!AQ:BR,MATCH(Subgroup_number,Calculations!AQ:AQ,0),10),IF(Subgroup_number=Calculations!BV$19,Calculations!BV$16,""))</f>
        <v/>
      </c>
      <c r="Q31" s="15" t="str">
        <f>IF(COUNTIF(Calculations!$AQ:$AQ,Subgroup_number)=1,INDEX(Calculations!AQ:BR,MATCH(Subgroup_number,Calculations!AQ:AQ,0),19),IF(Subgroup_number=Calculations!BV$19,Calculations!BV$8,""))</f>
        <v/>
      </c>
      <c r="R31" s="50" t="str">
        <f>IF(COUNTIF(Calculations!$AQ:$AQ,Subgroup_number)=1,INDEX(Calculations!AQ:BR,MATCH(Subgroup_number,Calculations!AQ:AQ,0),20),IF(Subgroup_number=Calculations!BV$19,Calculations!BV$9,""))</f>
        <v/>
      </c>
      <c r="S31" s="116"/>
      <c r="U31" s="116"/>
      <c r="W31" s="116"/>
    </row>
    <row r="32" spans="1:23" x14ac:dyDescent="0.2">
      <c r="F32" s="48">
        <v>31</v>
      </c>
      <c r="G32" s="15" t="str">
        <f>IF(Subgroup_number&lt;=MAX(Calculations!AQ:AQ),IF(COUNTIF(Calculations!Z:Z,"="&amp;'Subgroup Analysis'!F32)=1,INDEX(Lookup_table_subgroup,MATCH(Subgroup_number,Calculations!Z:Z,0),2),VLOOKUP($F32,Calculations!AQ:BR,2,FALSE)),IF(Subgroup_number=Calculations!BV$19,"Combined effect size",""))</f>
        <v/>
      </c>
      <c r="H3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2" s="15" t="str">
        <f>IF(COUNTIF(Calculations!$AQ:$AQ,Subgroup_number)=1,INDEX(Calculations!AQ:BR,MATCH(Subgroup_number,Calculations!AQ:AQ,0),5),IF(Subgroup_number=Calculations!BV$19,Calculations!BV$12,""))</f>
        <v/>
      </c>
      <c r="M32" s="15" t="str">
        <f>IF(COUNTIF(Calculations!$AQ:$AQ,Subgroup_number)=1,INDEX(Calculations!AQ:BR,MATCH(Subgroup_number,Calculations!AQ:AQ,0),6),IF(Subgroup_number=Calculations!BV$19,Calculations!BV$13,""))</f>
        <v/>
      </c>
      <c r="N32" s="15" t="str">
        <f>IF(COUNTIF(Calculations!$AQ:$AQ,Subgroup_number)=1,INDEX(Calculations!AQ:BR,MATCH(Subgroup_number,Calculations!AQ:AQ,0),7),IF(Subgroup_number=Calculations!BV$19,Calculations!BV$14,""))</f>
        <v/>
      </c>
      <c r="O32" s="15" t="str">
        <f>IF(COUNTIF(Calculations!$AQ:$AQ,Subgroup_number)=1,INDEX(Calculations!AQ:BR,MATCH(Subgroup_number,Calculations!AQ:AQ,0),9),IF(Subgroup_number=Calculations!BV$19,Calculations!BV$15,""))</f>
        <v/>
      </c>
      <c r="P32" s="15" t="str">
        <f>IF(COUNTIF(Calculations!$AQ:$AQ,Subgroup_number)=1,INDEX(Calculations!AQ:BR,MATCH(Subgroup_number,Calculations!AQ:AQ,0),10),IF(Subgroup_number=Calculations!BV$19,Calculations!BV$16,""))</f>
        <v/>
      </c>
      <c r="Q32" s="15" t="str">
        <f>IF(COUNTIF(Calculations!$AQ:$AQ,Subgroup_number)=1,INDEX(Calculations!AQ:BR,MATCH(Subgroup_number,Calculations!AQ:AQ,0),19),IF(Subgroup_number=Calculations!BV$19,Calculations!BV$8,""))</f>
        <v/>
      </c>
      <c r="R32" s="50" t="str">
        <f>IF(COUNTIF(Calculations!$AQ:$AQ,Subgroup_number)=1,INDEX(Calculations!AQ:BR,MATCH(Subgroup_number,Calculations!AQ:AQ,0),20),IF(Subgroup_number=Calculations!BV$19,Calculations!BV$9,""))</f>
        <v/>
      </c>
      <c r="S32" s="116"/>
      <c r="U32" s="116"/>
      <c r="W32" s="116"/>
    </row>
    <row r="33" spans="1:23" x14ac:dyDescent="0.2">
      <c r="F33" s="48">
        <v>32</v>
      </c>
      <c r="G33" s="15" t="str">
        <f>IF(Subgroup_number&lt;=MAX(Calculations!AQ:AQ),IF(COUNTIF(Calculations!Z:Z,"="&amp;'Subgroup Analysis'!F33)=1,INDEX(Lookup_table_subgroup,MATCH(Subgroup_number,Calculations!Z:Z,0),2),VLOOKUP($F33,Calculations!AQ:BR,2,FALSE)),IF(Subgroup_number=Calculations!BV$19,"Combined effect size",""))</f>
        <v/>
      </c>
      <c r="H3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3" s="15" t="str">
        <f>IF(COUNTIF(Calculations!$AQ:$AQ,Subgroup_number)=1,INDEX(Calculations!AQ:BR,MATCH(Subgroup_number,Calculations!AQ:AQ,0),5),IF(Subgroup_number=Calculations!BV$19,Calculations!BV$12,""))</f>
        <v/>
      </c>
      <c r="M33" s="15" t="str">
        <f>IF(COUNTIF(Calculations!$AQ:$AQ,Subgroup_number)=1,INDEX(Calculations!AQ:BR,MATCH(Subgroup_number,Calculations!AQ:AQ,0),6),IF(Subgroup_number=Calculations!BV$19,Calculations!BV$13,""))</f>
        <v/>
      </c>
      <c r="N33" s="15" t="str">
        <f>IF(COUNTIF(Calculations!$AQ:$AQ,Subgroup_number)=1,INDEX(Calculations!AQ:BR,MATCH(Subgroup_number,Calculations!AQ:AQ,0),7),IF(Subgroup_number=Calculations!BV$19,Calculations!BV$14,""))</f>
        <v/>
      </c>
      <c r="O33" s="15" t="str">
        <f>IF(COUNTIF(Calculations!$AQ:$AQ,Subgroup_number)=1,INDEX(Calculations!AQ:BR,MATCH(Subgroup_number,Calculations!AQ:AQ,0),9),IF(Subgroup_number=Calculations!BV$19,Calculations!BV$15,""))</f>
        <v/>
      </c>
      <c r="P33" s="15" t="str">
        <f>IF(COUNTIF(Calculations!$AQ:$AQ,Subgroup_number)=1,INDEX(Calculations!AQ:BR,MATCH(Subgroup_number,Calculations!AQ:AQ,0),10),IF(Subgroup_number=Calculations!BV$19,Calculations!BV$16,""))</f>
        <v/>
      </c>
      <c r="Q33" s="15" t="str">
        <f>IF(COUNTIF(Calculations!$AQ:$AQ,Subgroup_number)=1,INDEX(Calculations!AQ:BR,MATCH(Subgroup_number,Calculations!AQ:AQ,0),19),IF(Subgroup_number=Calculations!BV$19,Calculations!BV$8,""))</f>
        <v/>
      </c>
      <c r="R33" s="50" t="str">
        <f>IF(COUNTIF(Calculations!$AQ:$AQ,Subgroup_number)=1,INDEX(Calculations!AQ:BR,MATCH(Subgroup_number,Calculations!AQ:AQ,0),20),IF(Subgroup_number=Calculations!BV$19,Calculations!BV$9,""))</f>
        <v/>
      </c>
      <c r="S33" s="116"/>
      <c r="U33" s="116"/>
      <c r="W33" s="116"/>
    </row>
    <row r="34" spans="1:23" x14ac:dyDescent="0.2">
      <c r="F34" s="48">
        <v>33</v>
      </c>
      <c r="G34" s="15" t="str">
        <f>IF(Subgroup_number&lt;=MAX(Calculations!AQ:AQ),IF(COUNTIF(Calculations!Z:Z,"="&amp;'Subgroup Analysis'!F34)=1,INDEX(Lookup_table_subgroup,MATCH(Subgroup_number,Calculations!Z:Z,0),2),VLOOKUP($F34,Calculations!AQ:BR,2,FALSE)),IF(Subgroup_number=Calculations!BV$19,"Combined effect size",""))</f>
        <v/>
      </c>
      <c r="H3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4" s="15" t="str">
        <f>IF(COUNTIF(Calculations!$AQ:$AQ,Subgroup_number)=1,INDEX(Calculations!AQ:BR,MATCH(Subgroup_number,Calculations!AQ:AQ,0),5),IF(Subgroup_number=Calculations!BV$19,Calculations!BV$12,""))</f>
        <v/>
      </c>
      <c r="M34" s="15" t="str">
        <f>IF(COUNTIF(Calculations!$AQ:$AQ,Subgroup_number)=1,INDEX(Calculations!AQ:BR,MATCH(Subgroup_number,Calculations!AQ:AQ,0),6),IF(Subgroup_number=Calculations!BV$19,Calculations!BV$13,""))</f>
        <v/>
      </c>
      <c r="N34" s="15" t="str">
        <f>IF(COUNTIF(Calculations!$AQ:$AQ,Subgroup_number)=1,INDEX(Calculations!AQ:BR,MATCH(Subgroup_number,Calculations!AQ:AQ,0),7),IF(Subgroup_number=Calculations!BV$19,Calculations!BV$14,""))</f>
        <v/>
      </c>
      <c r="O34" s="15" t="str">
        <f>IF(COUNTIF(Calculations!$AQ:$AQ,Subgroup_number)=1,INDEX(Calculations!AQ:BR,MATCH(Subgroup_number,Calculations!AQ:AQ,0),9),IF(Subgroup_number=Calculations!BV$19,Calculations!BV$15,""))</f>
        <v/>
      </c>
      <c r="P34" s="15" t="str">
        <f>IF(COUNTIF(Calculations!$AQ:$AQ,Subgroup_number)=1,INDEX(Calculations!AQ:BR,MATCH(Subgroup_number,Calculations!AQ:AQ,0),10),IF(Subgroup_number=Calculations!BV$19,Calculations!BV$16,""))</f>
        <v/>
      </c>
      <c r="Q34" s="15" t="str">
        <f>IF(COUNTIF(Calculations!$AQ:$AQ,Subgroup_number)=1,INDEX(Calculations!AQ:BR,MATCH(Subgroup_number,Calculations!AQ:AQ,0),19),IF(Subgroup_number=Calculations!BV$19,Calculations!BV$8,""))</f>
        <v/>
      </c>
      <c r="R34" s="50" t="str">
        <f>IF(COUNTIF(Calculations!$AQ:$AQ,Subgroup_number)=1,INDEX(Calculations!AQ:BR,MATCH(Subgroup_number,Calculations!AQ:AQ,0),20),IF(Subgroup_number=Calculations!BV$19,Calculations!BV$9,""))</f>
        <v/>
      </c>
      <c r="S34" s="116"/>
      <c r="U34" s="116"/>
      <c r="W34" s="116"/>
    </row>
    <row r="35" spans="1:23" x14ac:dyDescent="0.2">
      <c r="F35" s="48">
        <v>34</v>
      </c>
      <c r="G35" s="15" t="str">
        <f>IF(Subgroup_number&lt;=MAX(Calculations!AQ:AQ),IF(COUNTIF(Calculations!Z:Z,"="&amp;'Subgroup Analysis'!F35)=1,INDEX(Lookup_table_subgroup,MATCH(Subgroup_number,Calculations!Z:Z,0),2),VLOOKUP($F35,Calculations!AQ:BR,2,FALSE)),IF(Subgroup_number=Calculations!BV$19,"Combined effect size",""))</f>
        <v/>
      </c>
      <c r="H3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5" s="15" t="str">
        <f>IF(COUNTIF(Calculations!$AQ:$AQ,Subgroup_number)=1,INDEX(Calculations!AQ:BR,MATCH(Subgroup_number,Calculations!AQ:AQ,0),5),IF(Subgroup_number=Calculations!BV$19,Calculations!BV$12,""))</f>
        <v/>
      </c>
      <c r="M35" s="15" t="str">
        <f>IF(COUNTIF(Calculations!$AQ:$AQ,Subgroup_number)=1,INDEX(Calculations!AQ:BR,MATCH(Subgroup_number,Calculations!AQ:AQ,0),6),IF(Subgroup_number=Calculations!BV$19,Calculations!BV$13,""))</f>
        <v/>
      </c>
      <c r="N35" s="15" t="str">
        <f>IF(COUNTIF(Calculations!$AQ:$AQ,Subgroup_number)=1,INDEX(Calculations!AQ:BR,MATCH(Subgroup_number,Calculations!AQ:AQ,0),7),IF(Subgroup_number=Calculations!BV$19,Calculations!BV$14,""))</f>
        <v/>
      </c>
      <c r="O35" s="15" t="str">
        <f>IF(COUNTIF(Calculations!$AQ:$AQ,Subgroup_number)=1,INDEX(Calculations!AQ:BR,MATCH(Subgroup_number,Calculations!AQ:AQ,0),9),IF(Subgroup_number=Calculations!BV$19,Calculations!BV$15,""))</f>
        <v/>
      </c>
      <c r="P35" s="15" t="str">
        <f>IF(COUNTIF(Calculations!$AQ:$AQ,Subgroup_number)=1,INDEX(Calculations!AQ:BR,MATCH(Subgroup_number,Calculations!AQ:AQ,0),10),IF(Subgroup_number=Calculations!BV$19,Calculations!BV$16,""))</f>
        <v/>
      </c>
      <c r="Q35" s="15" t="str">
        <f>IF(COUNTIF(Calculations!$AQ:$AQ,Subgroup_number)=1,INDEX(Calculations!AQ:BR,MATCH(Subgroup_number,Calculations!AQ:AQ,0),19),IF(Subgroup_number=Calculations!BV$19,Calculations!BV$8,""))</f>
        <v/>
      </c>
      <c r="R35" s="50" t="str">
        <f>IF(COUNTIF(Calculations!$AQ:$AQ,Subgroup_number)=1,INDEX(Calculations!AQ:BR,MATCH(Subgroup_number,Calculations!AQ:AQ,0),20),IF(Subgroup_number=Calculations!BV$19,Calculations!BV$9,""))</f>
        <v/>
      </c>
      <c r="S35" s="116"/>
      <c r="U35" s="116"/>
      <c r="W35" s="116"/>
    </row>
    <row r="36" spans="1:23" x14ac:dyDescent="0.2">
      <c r="F36" s="48">
        <v>35</v>
      </c>
      <c r="G36" s="15" t="str">
        <f>IF(Subgroup_number&lt;=MAX(Calculations!AQ:AQ),IF(COUNTIF(Calculations!Z:Z,"="&amp;'Subgroup Analysis'!F36)=1,INDEX(Lookup_table_subgroup,MATCH(Subgroup_number,Calculations!Z:Z,0),2),VLOOKUP($F36,Calculations!AQ:BR,2,FALSE)),IF(Subgroup_number=Calculations!BV$19,"Combined effect size",""))</f>
        <v/>
      </c>
      <c r="H3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6" s="15" t="str">
        <f>IF(COUNTIF(Calculations!$AQ:$AQ,Subgroup_number)=1,INDEX(Calculations!AQ:BR,MATCH(Subgroup_number,Calculations!AQ:AQ,0),5),IF(Subgroup_number=Calculations!BV$19,Calculations!BV$12,""))</f>
        <v/>
      </c>
      <c r="M36" s="15" t="str">
        <f>IF(COUNTIF(Calculations!$AQ:$AQ,Subgroup_number)=1,INDEX(Calculations!AQ:BR,MATCH(Subgroup_number,Calculations!AQ:AQ,0),6),IF(Subgroup_number=Calculations!BV$19,Calculations!BV$13,""))</f>
        <v/>
      </c>
      <c r="N36" s="15" t="str">
        <f>IF(COUNTIF(Calculations!$AQ:$AQ,Subgroup_number)=1,INDEX(Calculations!AQ:BR,MATCH(Subgroup_number,Calculations!AQ:AQ,0),7),IF(Subgroup_number=Calculations!BV$19,Calculations!BV$14,""))</f>
        <v/>
      </c>
      <c r="O36" s="15" t="str">
        <f>IF(COUNTIF(Calculations!$AQ:$AQ,Subgroup_number)=1,INDEX(Calculations!AQ:BR,MATCH(Subgroup_number,Calculations!AQ:AQ,0),9),IF(Subgroup_number=Calculations!BV$19,Calculations!BV$15,""))</f>
        <v/>
      </c>
      <c r="P36" s="15" t="str">
        <f>IF(COUNTIF(Calculations!$AQ:$AQ,Subgroup_number)=1,INDEX(Calculations!AQ:BR,MATCH(Subgroup_number,Calculations!AQ:AQ,0),10),IF(Subgroup_number=Calculations!BV$19,Calculations!BV$16,""))</f>
        <v/>
      </c>
      <c r="Q36" s="15" t="str">
        <f>IF(COUNTIF(Calculations!$AQ:$AQ,Subgroup_number)=1,INDEX(Calculations!AQ:BR,MATCH(Subgroup_number,Calculations!AQ:AQ,0),19),IF(Subgroup_number=Calculations!BV$19,Calculations!BV$8,""))</f>
        <v/>
      </c>
      <c r="R36" s="50" t="str">
        <f>IF(COUNTIF(Calculations!$AQ:$AQ,Subgroup_number)=1,INDEX(Calculations!AQ:BR,MATCH(Subgroup_number,Calculations!AQ:AQ,0),20),IF(Subgroup_number=Calculations!BV$19,Calculations!BV$9,""))</f>
        <v/>
      </c>
      <c r="S36" s="116"/>
      <c r="U36" s="116"/>
      <c r="W36" s="116"/>
    </row>
    <row r="37" spans="1:23" x14ac:dyDescent="0.2">
      <c r="F37" s="48">
        <v>36</v>
      </c>
      <c r="G37" s="15" t="str">
        <f>IF(Subgroup_number&lt;=MAX(Calculations!AQ:AQ),IF(COUNTIF(Calculations!Z:Z,"="&amp;'Subgroup Analysis'!F37)=1,INDEX(Lookup_table_subgroup,MATCH(Subgroup_number,Calculations!Z:Z,0),2),VLOOKUP($F37,Calculations!AQ:BR,2,FALSE)),IF(Subgroup_number=Calculations!BV$19,"Combined effect size",""))</f>
        <v/>
      </c>
      <c r="H3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7" s="15" t="str">
        <f>IF(COUNTIF(Calculations!$AQ:$AQ,Subgroup_number)=1,INDEX(Calculations!AQ:BR,MATCH(Subgroup_number,Calculations!AQ:AQ,0),5),IF(Subgroup_number=Calculations!BV$19,Calculations!BV$12,""))</f>
        <v/>
      </c>
      <c r="M37" s="15" t="str">
        <f>IF(COUNTIF(Calculations!$AQ:$AQ,Subgroup_number)=1,INDEX(Calculations!AQ:BR,MATCH(Subgroup_number,Calculations!AQ:AQ,0),6),IF(Subgroup_number=Calculations!BV$19,Calculations!BV$13,""))</f>
        <v/>
      </c>
      <c r="N37" s="15" t="str">
        <f>IF(COUNTIF(Calculations!$AQ:$AQ,Subgroup_number)=1,INDEX(Calculations!AQ:BR,MATCH(Subgroup_number,Calculations!AQ:AQ,0),7),IF(Subgroup_number=Calculations!BV$19,Calculations!BV$14,""))</f>
        <v/>
      </c>
      <c r="O37" s="15" t="str">
        <f>IF(COUNTIF(Calculations!$AQ:$AQ,Subgroup_number)=1,INDEX(Calculations!AQ:BR,MATCH(Subgroup_number,Calculations!AQ:AQ,0),9),IF(Subgroup_number=Calculations!BV$19,Calculations!BV$15,""))</f>
        <v/>
      </c>
      <c r="P37" s="15" t="str">
        <f>IF(COUNTIF(Calculations!$AQ:$AQ,Subgroup_number)=1,INDEX(Calculations!AQ:BR,MATCH(Subgroup_number,Calculations!AQ:AQ,0),10),IF(Subgroup_number=Calculations!BV$19,Calculations!BV$16,""))</f>
        <v/>
      </c>
      <c r="Q37" s="15" t="str">
        <f>IF(COUNTIF(Calculations!$AQ:$AQ,Subgroup_number)=1,INDEX(Calculations!AQ:BR,MATCH(Subgroup_number,Calculations!AQ:AQ,0),19),IF(Subgroup_number=Calculations!BV$19,Calculations!BV$8,""))</f>
        <v/>
      </c>
      <c r="R37" s="50" t="str">
        <f>IF(COUNTIF(Calculations!$AQ:$AQ,Subgroup_number)=1,INDEX(Calculations!AQ:BR,MATCH(Subgroup_number,Calculations!AQ:AQ,0),20),IF(Subgroup_number=Calculations!BV$19,Calculations!BV$9,""))</f>
        <v/>
      </c>
      <c r="S37" s="116"/>
      <c r="U37" s="116"/>
      <c r="W37" s="116"/>
    </row>
    <row r="38" spans="1:23" x14ac:dyDescent="0.2">
      <c r="F38" s="48">
        <v>37</v>
      </c>
      <c r="G38" s="15" t="str">
        <f>IF(Subgroup_number&lt;=MAX(Calculations!AQ:AQ),IF(COUNTIF(Calculations!Z:Z,"="&amp;'Subgroup Analysis'!F38)=1,INDEX(Lookup_table_subgroup,MATCH(Subgroup_number,Calculations!Z:Z,0),2),VLOOKUP($F38,Calculations!AQ:BR,2,FALSE)),IF(Subgroup_number=Calculations!BV$19,"Combined effect size",""))</f>
        <v/>
      </c>
      <c r="H3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8" s="15" t="str">
        <f>IF(COUNTIF(Calculations!$AQ:$AQ,Subgroup_number)=1,INDEX(Calculations!AQ:BR,MATCH(Subgroup_number,Calculations!AQ:AQ,0),5),IF(Subgroup_number=Calculations!BV$19,Calculations!BV$12,""))</f>
        <v/>
      </c>
      <c r="M38" s="15" t="str">
        <f>IF(COUNTIF(Calculations!$AQ:$AQ,Subgroup_number)=1,INDEX(Calculations!AQ:BR,MATCH(Subgroup_number,Calculations!AQ:AQ,0),6),IF(Subgroup_number=Calculations!BV$19,Calculations!BV$13,""))</f>
        <v/>
      </c>
      <c r="N38" s="15" t="str">
        <f>IF(COUNTIF(Calculations!$AQ:$AQ,Subgroup_number)=1,INDEX(Calculations!AQ:BR,MATCH(Subgroup_number,Calculations!AQ:AQ,0),7),IF(Subgroup_number=Calculations!BV$19,Calculations!BV$14,""))</f>
        <v/>
      </c>
      <c r="O38" s="15" t="str">
        <f>IF(COUNTIF(Calculations!$AQ:$AQ,Subgroup_number)=1,INDEX(Calculations!AQ:BR,MATCH(Subgroup_number,Calculations!AQ:AQ,0),9),IF(Subgroup_number=Calculations!BV$19,Calculations!BV$15,""))</f>
        <v/>
      </c>
      <c r="P38" s="15" t="str">
        <f>IF(COUNTIF(Calculations!$AQ:$AQ,Subgroup_number)=1,INDEX(Calculations!AQ:BR,MATCH(Subgroup_number,Calculations!AQ:AQ,0),10),IF(Subgroup_number=Calculations!BV$19,Calculations!BV$16,""))</f>
        <v/>
      </c>
      <c r="Q38" s="15" t="str">
        <f>IF(COUNTIF(Calculations!$AQ:$AQ,Subgroup_number)=1,INDEX(Calculations!AQ:BR,MATCH(Subgroup_number,Calculations!AQ:AQ,0),19),IF(Subgroup_number=Calculations!BV$19,Calculations!BV$8,""))</f>
        <v/>
      </c>
      <c r="R38" s="50" t="str">
        <f>IF(COUNTIF(Calculations!$AQ:$AQ,Subgroup_number)=1,INDEX(Calculations!AQ:BR,MATCH(Subgroup_number,Calculations!AQ:AQ,0),20),IF(Subgroup_number=Calculations!BV$19,Calculations!BV$9,""))</f>
        <v/>
      </c>
      <c r="S38" s="116"/>
      <c r="U38" s="116"/>
      <c r="W38" s="116"/>
    </row>
    <row r="39" spans="1:23" x14ac:dyDescent="0.2">
      <c r="F39" s="48">
        <v>38</v>
      </c>
      <c r="G39" s="15" t="str">
        <f>IF(Subgroup_number&lt;=MAX(Calculations!AQ:AQ),IF(COUNTIF(Calculations!Z:Z,"="&amp;'Subgroup Analysis'!F39)=1,INDEX(Lookup_table_subgroup,MATCH(Subgroup_number,Calculations!Z:Z,0),2),VLOOKUP($F39,Calculations!AQ:BR,2,FALSE)),IF(Subgroup_number=Calculations!BV$19,"Combined effect size",""))</f>
        <v/>
      </c>
      <c r="H3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3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3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3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39" s="15" t="str">
        <f>IF(COUNTIF(Calculations!$AQ:$AQ,Subgroup_number)=1,INDEX(Calculations!AQ:BR,MATCH(Subgroup_number,Calculations!AQ:AQ,0),5),IF(Subgroup_number=Calculations!BV$19,Calculations!BV$12,""))</f>
        <v/>
      </c>
      <c r="M39" s="15" t="str">
        <f>IF(COUNTIF(Calculations!$AQ:$AQ,Subgroup_number)=1,INDEX(Calculations!AQ:BR,MATCH(Subgroup_number,Calculations!AQ:AQ,0),6),IF(Subgroup_number=Calculations!BV$19,Calculations!BV$13,""))</f>
        <v/>
      </c>
      <c r="N39" s="15" t="str">
        <f>IF(COUNTIF(Calculations!$AQ:$AQ,Subgroup_number)=1,INDEX(Calculations!AQ:BR,MATCH(Subgroup_number,Calculations!AQ:AQ,0),7),IF(Subgroup_number=Calculations!BV$19,Calculations!BV$14,""))</f>
        <v/>
      </c>
      <c r="O39" s="15" t="str">
        <f>IF(COUNTIF(Calculations!$AQ:$AQ,Subgroup_number)=1,INDEX(Calculations!AQ:BR,MATCH(Subgroup_number,Calculations!AQ:AQ,0),9),IF(Subgroup_number=Calculations!BV$19,Calculations!BV$15,""))</f>
        <v/>
      </c>
      <c r="P39" s="15" t="str">
        <f>IF(COUNTIF(Calculations!$AQ:$AQ,Subgroup_number)=1,INDEX(Calculations!AQ:BR,MATCH(Subgroup_number,Calculations!AQ:AQ,0),10),IF(Subgroup_number=Calculations!BV$19,Calculations!BV$16,""))</f>
        <v/>
      </c>
      <c r="Q39" s="15" t="str">
        <f>IF(COUNTIF(Calculations!$AQ:$AQ,Subgroup_number)=1,INDEX(Calculations!AQ:BR,MATCH(Subgroup_number,Calculations!AQ:AQ,0),19),IF(Subgroup_number=Calculations!BV$19,Calculations!BV$8,""))</f>
        <v/>
      </c>
      <c r="R39" s="50" t="str">
        <f>IF(COUNTIF(Calculations!$AQ:$AQ,Subgroup_number)=1,INDEX(Calculations!AQ:BR,MATCH(Subgroup_number,Calculations!AQ:AQ,0),20),IF(Subgroup_number=Calculations!BV$19,Calculations!BV$9,""))</f>
        <v/>
      </c>
      <c r="S39" s="116"/>
      <c r="U39" s="116"/>
      <c r="W39" s="116"/>
    </row>
    <row r="40" spans="1:23" x14ac:dyDescent="0.2">
      <c r="F40" s="48">
        <v>39</v>
      </c>
      <c r="G40" s="15" t="str">
        <f>IF(Subgroup_number&lt;=MAX(Calculations!AQ:AQ),IF(COUNTIF(Calculations!Z:Z,"="&amp;'Subgroup Analysis'!F40)=1,INDEX(Lookup_table_subgroup,MATCH(Subgroup_number,Calculations!Z:Z,0),2),VLOOKUP($F40,Calculations!AQ:BR,2,FALSE)),IF(Subgroup_number=Calculations!BV$19,"Combined effect size",""))</f>
        <v/>
      </c>
      <c r="H4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0" s="15" t="str">
        <f>IF(COUNTIF(Calculations!$AQ:$AQ,Subgroup_number)=1,INDEX(Calculations!AQ:BR,MATCH(Subgroup_number,Calculations!AQ:AQ,0),5),IF(Subgroup_number=Calculations!BV$19,Calculations!BV$12,""))</f>
        <v/>
      </c>
      <c r="M40" s="15" t="str">
        <f>IF(COUNTIF(Calculations!$AQ:$AQ,Subgroup_number)=1,INDEX(Calculations!AQ:BR,MATCH(Subgroup_number,Calculations!AQ:AQ,0),6),IF(Subgroup_number=Calculations!BV$19,Calculations!BV$13,""))</f>
        <v/>
      </c>
      <c r="N40" s="15" t="str">
        <f>IF(COUNTIF(Calculations!$AQ:$AQ,Subgroup_number)=1,INDEX(Calculations!AQ:BR,MATCH(Subgroup_number,Calculations!AQ:AQ,0),7),IF(Subgroup_number=Calculations!BV$19,Calculations!BV$14,""))</f>
        <v/>
      </c>
      <c r="O40" s="15" t="str">
        <f>IF(COUNTIF(Calculations!$AQ:$AQ,Subgroup_number)=1,INDEX(Calculations!AQ:BR,MATCH(Subgroup_number,Calculations!AQ:AQ,0),9),IF(Subgroup_number=Calculations!BV$19,Calculations!BV$15,""))</f>
        <v/>
      </c>
      <c r="P40" s="15" t="str">
        <f>IF(COUNTIF(Calculations!$AQ:$AQ,Subgroup_number)=1,INDEX(Calculations!AQ:BR,MATCH(Subgroup_number,Calculations!AQ:AQ,0),10),IF(Subgroup_number=Calculations!BV$19,Calculations!BV$16,""))</f>
        <v/>
      </c>
      <c r="Q40" s="15" t="str">
        <f>IF(COUNTIF(Calculations!$AQ:$AQ,Subgroup_number)=1,INDEX(Calculations!AQ:BR,MATCH(Subgroup_number,Calculations!AQ:AQ,0),19),IF(Subgroup_number=Calculations!BV$19,Calculations!BV$8,""))</f>
        <v/>
      </c>
      <c r="R40" s="50" t="str">
        <f>IF(COUNTIF(Calculations!$AQ:$AQ,Subgroup_number)=1,INDEX(Calculations!AQ:BR,MATCH(Subgroup_number,Calculations!AQ:AQ,0),20),IF(Subgroup_number=Calculations!BV$19,Calculations!BV$9,""))</f>
        <v/>
      </c>
      <c r="S40" s="116"/>
      <c r="U40" s="116"/>
      <c r="W40" s="116"/>
    </row>
    <row r="41" spans="1:23" x14ac:dyDescent="0.2">
      <c r="F41" s="48">
        <v>40</v>
      </c>
      <c r="G41" s="15" t="str">
        <f>IF(Subgroup_number&lt;=MAX(Calculations!AQ:AQ),IF(COUNTIF(Calculations!Z:Z,"="&amp;'Subgroup Analysis'!F41)=1,INDEX(Lookup_table_subgroup,MATCH(Subgroup_number,Calculations!Z:Z,0),2),VLOOKUP($F41,Calculations!AQ:BR,2,FALSE)),IF(Subgroup_number=Calculations!BV$19,"Combined effect size",""))</f>
        <v/>
      </c>
      <c r="H4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1" s="15" t="str">
        <f>IF(COUNTIF(Calculations!$AQ:$AQ,Subgroup_number)=1,INDEX(Calculations!AQ:BR,MATCH(Subgroup_number,Calculations!AQ:AQ,0),5),IF(Subgroup_number=Calculations!BV$19,Calculations!BV$12,""))</f>
        <v/>
      </c>
      <c r="M41" s="15" t="str">
        <f>IF(COUNTIF(Calculations!$AQ:$AQ,Subgroup_number)=1,INDEX(Calculations!AQ:BR,MATCH(Subgroup_number,Calculations!AQ:AQ,0),6),IF(Subgroup_number=Calculations!BV$19,Calculations!BV$13,""))</f>
        <v/>
      </c>
      <c r="N41" s="15" t="str">
        <f>IF(COUNTIF(Calculations!$AQ:$AQ,Subgroup_number)=1,INDEX(Calculations!AQ:BR,MATCH(Subgroup_number,Calculations!AQ:AQ,0),7),IF(Subgroup_number=Calculations!BV$19,Calculations!BV$14,""))</f>
        <v/>
      </c>
      <c r="O41" s="15" t="str">
        <f>IF(COUNTIF(Calculations!$AQ:$AQ,Subgroup_number)=1,INDEX(Calculations!AQ:BR,MATCH(Subgroup_number,Calculations!AQ:AQ,0),9),IF(Subgroup_number=Calculations!BV$19,Calculations!BV$15,""))</f>
        <v/>
      </c>
      <c r="P41" s="15" t="str">
        <f>IF(COUNTIF(Calculations!$AQ:$AQ,Subgroup_number)=1,INDEX(Calculations!AQ:BR,MATCH(Subgroup_number,Calculations!AQ:AQ,0),10),IF(Subgroup_number=Calculations!BV$19,Calculations!BV$16,""))</f>
        <v/>
      </c>
      <c r="Q41" s="15" t="str">
        <f>IF(COUNTIF(Calculations!$AQ:$AQ,Subgroup_number)=1,INDEX(Calculations!AQ:BR,MATCH(Subgroup_number,Calculations!AQ:AQ,0),19),IF(Subgroup_number=Calculations!BV$19,Calculations!BV$8,""))</f>
        <v/>
      </c>
      <c r="R41" s="50" t="str">
        <f>IF(COUNTIF(Calculations!$AQ:$AQ,Subgroup_number)=1,INDEX(Calculations!AQ:BR,MATCH(Subgroup_number,Calculations!AQ:AQ,0),20),IF(Subgroup_number=Calculations!BV$19,Calculations!BV$9,""))</f>
        <v/>
      </c>
      <c r="S41" s="116"/>
      <c r="U41" s="116"/>
      <c r="W41" s="116"/>
    </row>
    <row r="42" spans="1:23" x14ac:dyDescent="0.2">
      <c r="F42" s="48">
        <v>41</v>
      </c>
      <c r="G42" s="15" t="str">
        <f>IF(Subgroup_number&lt;=MAX(Calculations!AQ:AQ),IF(COUNTIF(Calculations!Z:Z,"="&amp;'Subgroup Analysis'!F42)=1,INDEX(Lookup_table_subgroup,MATCH(Subgroup_number,Calculations!Z:Z,0),2),VLOOKUP($F42,Calculations!AQ:BR,2,FALSE)),IF(Subgroup_number=Calculations!BV$19,"Combined effect size",""))</f>
        <v/>
      </c>
      <c r="H4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2" s="15" t="str">
        <f>IF(COUNTIF(Calculations!$AQ:$AQ,Subgroup_number)=1,INDEX(Calculations!AQ:BR,MATCH(Subgroup_number,Calculations!AQ:AQ,0),5),IF(Subgroup_number=Calculations!BV$19,Calculations!BV$12,""))</f>
        <v/>
      </c>
      <c r="M42" s="15" t="str">
        <f>IF(COUNTIF(Calculations!$AQ:$AQ,Subgroup_number)=1,INDEX(Calculations!AQ:BR,MATCH(Subgroup_number,Calculations!AQ:AQ,0),6),IF(Subgroup_number=Calculations!BV$19,Calculations!BV$13,""))</f>
        <v/>
      </c>
      <c r="N42" s="15" t="str">
        <f>IF(COUNTIF(Calculations!$AQ:$AQ,Subgroup_number)=1,INDEX(Calculations!AQ:BR,MATCH(Subgroup_number,Calculations!AQ:AQ,0),7),IF(Subgroup_number=Calculations!BV$19,Calculations!BV$14,""))</f>
        <v/>
      </c>
      <c r="O42" s="15" t="str">
        <f>IF(COUNTIF(Calculations!$AQ:$AQ,Subgroup_number)=1,INDEX(Calculations!AQ:BR,MATCH(Subgroup_number,Calculations!AQ:AQ,0),9),IF(Subgroup_number=Calculations!BV$19,Calculations!BV$15,""))</f>
        <v/>
      </c>
      <c r="P42" s="15" t="str">
        <f>IF(COUNTIF(Calculations!$AQ:$AQ,Subgroup_number)=1,INDEX(Calculations!AQ:BR,MATCH(Subgroup_number,Calculations!AQ:AQ,0),10),IF(Subgroup_number=Calculations!BV$19,Calculations!BV$16,""))</f>
        <v/>
      </c>
      <c r="Q42" s="15" t="str">
        <f>IF(COUNTIF(Calculations!$AQ:$AQ,Subgroup_number)=1,INDEX(Calculations!AQ:BR,MATCH(Subgroup_number,Calculations!AQ:AQ,0),19),IF(Subgroup_number=Calculations!BV$19,Calculations!BV$8,""))</f>
        <v/>
      </c>
      <c r="R42" s="50" t="str">
        <f>IF(COUNTIF(Calculations!$AQ:$AQ,Subgroup_number)=1,INDEX(Calculations!AQ:BR,MATCH(Subgroup_number,Calculations!AQ:AQ,0),20),IF(Subgroup_number=Calculations!BV$19,Calculations!BV$9,""))</f>
        <v/>
      </c>
      <c r="S42" s="116"/>
      <c r="U42" s="116"/>
      <c r="W42" s="116"/>
    </row>
    <row r="43" spans="1:23" x14ac:dyDescent="0.2">
      <c r="A43" s="9"/>
      <c r="F43" s="48">
        <v>42</v>
      </c>
      <c r="G43" s="15" t="str">
        <f>IF(Subgroup_number&lt;=MAX(Calculations!AQ:AQ),IF(COUNTIF(Calculations!Z:Z,"="&amp;'Subgroup Analysis'!F43)=1,INDEX(Lookup_table_subgroup,MATCH(Subgroup_number,Calculations!Z:Z,0),2),VLOOKUP($F43,Calculations!AQ:BR,2,FALSE)),IF(Subgroup_number=Calculations!BV$19,"Combined effect size",""))</f>
        <v/>
      </c>
      <c r="H4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3" s="15" t="str">
        <f>IF(COUNTIF(Calculations!$AQ:$AQ,Subgroup_number)=1,INDEX(Calculations!AQ:BR,MATCH(Subgroup_number,Calculations!AQ:AQ,0),5),IF(Subgroup_number=Calculations!BV$19,Calculations!BV$12,""))</f>
        <v/>
      </c>
      <c r="M43" s="15" t="str">
        <f>IF(COUNTIF(Calculations!$AQ:$AQ,Subgroup_number)=1,INDEX(Calculations!AQ:BR,MATCH(Subgroup_number,Calculations!AQ:AQ,0),6),IF(Subgroup_number=Calculations!BV$19,Calculations!BV$13,""))</f>
        <v/>
      </c>
      <c r="N43" s="15" t="str">
        <f>IF(COUNTIF(Calculations!$AQ:$AQ,Subgroup_number)=1,INDEX(Calculations!AQ:BR,MATCH(Subgroup_number,Calculations!AQ:AQ,0),7),IF(Subgroup_number=Calculations!BV$19,Calculations!BV$14,""))</f>
        <v/>
      </c>
      <c r="O43" s="15" t="str">
        <f>IF(COUNTIF(Calculations!$AQ:$AQ,Subgroup_number)=1,INDEX(Calculations!AQ:BR,MATCH(Subgroup_number,Calculations!AQ:AQ,0),9),IF(Subgroup_number=Calculations!BV$19,Calculations!BV$15,""))</f>
        <v/>
      </c>
      <c r="P43" s="15" t="str">
        <f>IF(COUNTIF(Calculations!$AQ:$AQ,Subgroup_number)=1,INDEX(Calculations!AQ:BR,MATCH(Subgroup_number,Calculations!AQ:AQ,0),10),IF(Subgroup_number=Calculations!BV$19,Calculations!BV$16,""))</f>
        <v/>
      </c>
      <c r="Q43" s="15" t="str">
        <f>IF(COUNTIF(Calculations!$AQ:$AQ,Subgroup_number)=1,INDEX(Calculations!AQ:BR,MATCH(Subgroup_number,Calculations!AQ:AQ,0),19),IF(Subgroup_number=Calculations!BV$19,Calculations!BV$8,""))</f>
        <v/>
      </c>
      <c r="R43" s="50" t="str">
        <f>IF(COUNTIF(Calculations!$AQ:$AQ,Subgroup_number)=1,INDEX(Calculations!AQ:BR,MATCH(Subgroup_number,Calculations!AQ:AQ,0),20),IF(Subgroup_number=Calculations!BV$19,Calculations!BV$9,""))</f>
        <v/>
      </c>
      <c r="S43" s="116"/>
      <c r="U43" s="116"/>
      <c r="W43" s="116"/>
    </row>
    <row r="44" spans="1:23" x14ac:dyDescent="0.2">
      <c r="A44" s="9"/>
      <c r="F44" s="48">
        <v>43</v>
      </c>
      <c r="G44" s="15" t="str">
        <f>IF(Subgroup_number&lt;=MAX(Calculations!AQ:AQ),IF(COUNTIF(Calculations!Z:Z,"="&amp;'Subgroup Analysis'!F44)=1,INDEX(Lookup_table_subgroup,MATCH(Subgroup_number,Calculations!Z:Z,0),2),VLOOKUP($F44,Calculations!AQ:BR,2,FALSE)),IF(Subgroup_number=Calculations!BV$19,"Combined effect size",""))</f>
        <v/>
      </c>
      <c r="H4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4" s="15" t="str">
        <f>IF(COUNTIF(Calculations!$AQ:$AQ,Subgroup_number)=1,INDEX(Calculations!AQ:BR,MATCH(Subgroup_number,Calculations!AQ:AQ,0),5),IF(Subgroup_number=Calculations!BV$19,Calculations!BV$12,""))</f>
        <v/>
      </c>
      <c r="M44" s="15" t="str">
        <f>IF(COUNTIF(Calculations!$AQ:$AQ,Subgroup_number)=1,INDEX(Calculations!AQ:BR,MATCH(Subgroup_number,Calculations!AQ:AQ,0),6),IF(Subgroup_number=Calculations!BV$19,Calculations!BV$13,""))</f>
        <v/>
      </c>
      <c r="N44" s="15" t="str">
        <f>IF(COUNTIF(Calculations!$AQ:$AQ,Subgroup_number)=1,INDEX(Calculations!AQ:BR,MATCH(Subgroup_number,Calculations!AQ:AQ,0),7),IF(Subgroup_number=Calculations!BV$19,Calculations!BV$14,""))</f>
        <v/>
      </c>
      <c r="O44" s="15" t="str">
        <f>IF(COUNTIF(Calculations!$AQ:$AQ,Subgroup_number)=1,INDEX(Calculations!AQ:BR,MATCH(Subgroup_number,Calculations!AQ:AQ,0),9),IF(Subgroup_number=Calculations!BV$19,Calculations!BV$15,""))</f>
        <v/>
      </c>
      <c r="P44" s="15" t="str">
        <f>IF(COUNTIF(Calculations!$AQ:$AQ,Subgroup_number)=1,INDEX(Calculations!AQ:BR,MATCH(Subgroup_number,Calculations!AQ:AQ,0),10),IF(Subgroup_number=Calculations!BV$19,Calculations!BV$16,""))</f>
        <v/>
      </c>
      <c r="Q44" s="15" t="str">
        <f>IF(COUNTIF(Calculations!$AQ:$AQ,Subgroup_number)=1,INDEX(Calculations!AQ:BR,MATCH(Subgroup_number,Calculations!AQ:AQ,0),19),IF(Subgroup_number=Calculations!BV$19,Calculations!BV$8,""))</f>
        <v/>
      </c>
      <c r="R44" s="50" t="str">
        <f>IF(COUNTIF(Calculations!$AQ:$AQ,Subgroup_number)=1,INDEX(Calculations!AQ:BR,MATCH(Subgroup_number,Calculations!AQ:AQ,0),20),IF(Subgroup_number=Calculations!BV$19,Calculations!BV$9,""))</f>
        <v/>
      </c>
      <c r="S44" s="116"/>
      <c r="U44" s="116"/>
      <c r="W44" s="116"/>
    </row>
    <row r="45" spans="1:23" x14ac:dyDescent="0.2">
      <c r="A45" s="9"/>
      <c r="F45" s="48">
        <v>44</v>
      </c>
      <c r="G45" s="15" t="str">
        <f>IF(Subgroup_number&lt;=MAX(Calculations!AQ:AQ),IF(COUNTIF(Calculations!Z:Z,"="&amp;'Subgroup Analysis'!F45)=1,INDEX(Lookup_table_subgroup,MATCH(Subgroup_number,Calculations!Z:Z,0),2),VLOOKUP($F45,Calculations!AQ:BR,2,FALSE)),IF(Subgroup_number=Calculations!BV$19,"Combined effect size",""))</f>
        <v/>
      </c>
      <c r="H4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5" s="15" t="str">
        <f>IF(COUNTIF(Calculations!$AQ:$AQ,Subgroup_number)=1,INDEX(Calculations!AQ:BR,MATCH(Subgroup_number,Calculations!AQ:AQ,0),5),IF(Subgroup_number=Calculations!BV$19,Calculations!BV$12,""))</f>
        <v/>
      </c>
      <c r="M45" s="15" t="str">
        <f>IF(COUNTIF(Calculations!$AQ:$AQ,Subgroup_number)=1,INDEX(Calculations!AQ:BR,MATCH(Subgroup_number,Calculations!AQ:AQ,0),6),IF(Subgroup_number=Calculations!BV$19,Calculations!BV$13,""))</f>
        <v/>
      </c>
      <c r="N45" s="15" t="str">
        <f>IF(COUNTIF(Calculations!$AQ:$AQ,Subgroup_number)=1,INDEX(Calculations!AQ:BR,MATCH(Subgroup_number,Calculations!AQ:AQ,0),7),IF(Subgroup_number=Calculations!BV$19,Calculations!BV$14,""))</f>
        <v/>
      </c>
      <c r="O45" s="15" t="str">
        <f>IF(COUNTIF(Calculations!$AQ:$AQ,Subgroup_number)=1,INDEX(Calculations!AQ:BR,MATCH(Subgroup_number,Calculations!AQ:AQ,0),9),IF(Subgroup_number=Calculations!BV$19,Calculations!BV$15,""))</f>
        <v/>
      </c>
      <c r="P45" s="15" t="str">
        <f>IF(COUNTIF(Calculations!$AQ:$AQ,Subgroup_number)=1,INDEX(Calculations!AQ:BR,MATCH(Subgroup_number,Calculations!AQ:AQ,0),10),IF(Subgroup_number=Calculations!BV$19,Calculations!BV$16,""))</f>
        <v/>
      </c>
      <c r="Q45" s="15" t="str">
        <f>IF(COUNTIF(Calculations!$AQ:$AQ,Subgroup_number)=1,INDEX(Calculations!AQ:BR,MATCH(Subgroup_number,Calculations!AQ:AQ,0),19),IF(Subgroup_number=Calculations!BV$19,Calculations!BV$8,""))</f>
        <v/>
      </c>
      <c r="R45" s="50" t="str">
        <f>IF(COUNTIF(Calculations!$AQ:$AQ,Subgroup_number)=1,INDEX(Calculations!AQ:BR,MATCH(Subgroup_number,Calculations!AQ:AQ,0),20),IF(Subgroup_number=Calculations!BV$19,Calculations!BV$9,""))</f>
        <v/>
      </c>
      <c r="S45" s="116"/>
      <c r="U45" s="116"/>
      <c r="W45" s="116"/>
    </row>
    <row r="46" spans="1:23" x14ac:dyDescent="0.2">
      <c r="A46" s="9"/>
      <c r="F46" s="48">
        <v>45</v>
      </c>
      <c r="G46" s="15" t="str">
        <f>IF(Subgroup_number&lt;=MAX(Calculations!AQ:AQ),IF(COUNTIF(Calculations!Z:Z,"="&amp;'Subgroup Analysis'!F46)=1,INDEX(Lookup_table_subgroup,MATCH(Subgroup_number,Calculations!Z:Z,0),2),VLOOKUP($F46,Calculations!AQ:BR,2,FALSE)),IF(Subgroup_number=Calculations!BV$19,"Combined effect size",""))</f>
        <v/>
      </c>
      <c r="H4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6" s="15" t="str">
        <f>IF(COUNTIF(Calculations!$AQ:$AQ,Subgroup_number)=1,INDEX(Calculations!AQ:BR,MATCH(Subgroup_number,Calculations!AQ:AQ,0),5),IF(Subgroup_number=Calculations!BV$19,Calculations!BV$12,""))</f>
        <v/>
      </c>
      <c r="M46" s="15" t="str">
        <f>IF(COUNTIF(Calculations!$AQ:$AQ,Subgroup_number)=1,INDEX(Calculations!AQ:BR,MATCH(Subgroup_number,Calculations!AQ:AQ,0),6),IF(Subgroup_number=Calculations!BV$19,Calculations!BV$13,""))</f>
        <v/>
      </c>
      <c r="N46" s="15" t="str">
        <f>IF(COUNTIF(Calculations!$AQ:$AQ,Subgroup_number)=1,INDEX(Calculations!AQ:BR,MATCH(Subgroup_number,Calculations!AQ:AQ,0),7),IF(Subgroup_number=Calculations!BV$19,Calculations!BV$14,""))</f>
        <v/>
      </c>
      <c r="O46" s="15" t="str">
        <f>IF(COUNTIF(Calculations!$AQ:$AQ,Subgroup_number)=1,INDEX(Calculations!AQ:BR,MATCH(Subgroup_number,Calculations!AQ:AQ,0),9),IF(Subgroup_number=Calculations!BV$19,Calculations!BV$15,""))</f>
        <v/>
      </c>
      <c r="P46" s="15" t="str">
        <f>IF(COUNTIF(Calculations!$AQ:$AQ,Subgroup_number)=1,INDEX(Calculations!AQ:BR,MATCH(Subgroup_number,Calculations!AQ:AQ,0),10),IF(Subgroup_number=Calculations!BV$19,Calculations!BV$16,""))</f>
        <v/>
      </c>
      <c r="Q46" s="15" t="str">
        <f>IF(COUNTIF(Calculations!$AQ:$AQ,Subgroup_number)=1,INDEX(Calculations!AQ:BR,MATCH(Subgroup_number,Calculations!AQ:AQ,0),19),IF(Subgroup_number=Calculations!BV$19,Calculations!BV$8,""))</f>
        <v/>
      </c>
      <c r="R46" s="50" t="str">
        <f>IF(COUNTIF(Calculations!$AQ:$AQ,Subgroup_number)=1,INDEX(Calculations!AQ:BR,MATCH(Subgroup_number,Calculations!AQ:AQ,0),20),IF(Subgroup_number=Calculations!BV$19,Calculations!BV$9,""))</f>
        <v/>
      </c>
      <c r="S46" s="116"/>
      <c r="U46" s="116"/>
      <c r="W46" s="116"/>
    </row>
    <row r="47" spans="1:23" x14ac:dyDescent="0.2">
      <c r="A47" s="9"/>
      <c r="F47" s="48">
        <v>46</v>
      </c>
      <c r="G47" s="15" t="str">
        <f>IF(Subgroup_number&lt;=MAX(Calculations!AQ:AQ),IF(COUNTIF(Calculations!Z:Z,"="&amp;'Subgroup Analysis'!F47)=1,INDEX(Lookup_table_subgroup,MATCH(Subgroup_number,Calculations!Z:Z,0),2),VLOOKUP($F47,Calculations!AQ:BR,2,FALSE)),IF(Subgroup_number=Calculations!BV$19,"Combined effect size",""))</f>
        <v/>
      </c>
      <c r="H4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7" s="15" t="str">
        <f>IF(COUNTIF(Calculations!$AQ:$AQ,Subgroup_number)=1,INDEX(Calculations!AQ:BR,MATCH(Subgroup_number,Calculations!AQ:AQ,0),5),IF(Subgroup_number=Calculations!BV$19,Calculations!BV$12,""))</f>
        <v/>
      </c>
      <c r="M47" s="15" t="str">
        <f>IF(COUNTIF(Calculations!$AQ:$AQ,Subgroup_number)=1,INDEX(Calculations!AQ:BR,MATCH(Subgroup_number,Calculations!AQ:AQ,0),6),IF(Subgroup_number=Calculations!BV$19,Calculations!BV$13,""))</f>
        <v/>
      </c>
      <c r="N47" s="15" t="str">
        <f>IF(COUNTIF(Calculations!$AQ:$AQ,Subgroup_number)=1,INDEX(Calculations!AQ:BR,MATCH(Subgroup_number,Calculations!AQ:AQ,0),7),IF(Subgroup_number=Calculations!BV$19,Calculations!BV$14,""))</f>
        <v/>
      </c>
      <c r="O47" s="15" t="str">
        <f>IF(COUNTIF(Calculations!$AQ:$AQ,Subgroup_number)=1,INDEX(Calculations!AQ:BR,MATCH(Subgroup_number,Calculations!AQ:AQ,0),9),IF(Subgroup_number=Calculations!BV$19,Calculations!BV$15,""))</f>
        <v/>
      </c>
      <c r="P47" s="15" t="str">
        <f>IF(COUNTIF(Calculations!$AQ:$AQ,Subgroup_number)=1,INDEX(Calculations!AQ:BR,MATCH(Subgroup_number,Calculations!AQ:AQ,0),10),IF(Subgroup_number=Calculations!BV$19,Calculations!BV$16,""))</f>
        <v/>
      </c>
      <c r="Q47" s="15" t="str">
        <f>IF(COUNTIF(Calculations!$AQ:$AQ,Subgroup_number)=1,INDEX(Calculations!AQ:BR,MATCH(Subgroup_number,Calculations!AQ:AQ,0),19),IF(Subgroup_number=Calculations!BV$19,Calculations!BV$8,""))</f>
        <v/>
      </c>
      <c r="R47" s="50" t="str">
        <f>IF(COUNTIF(Calculations!$AQ:$AQ,Subgroup_number)=1,INDEX(Calculations!AQ:BR,MATCH(Subgroup_number,Calculations!AQ:AQ,0),20),IF(Subgroup_number=Calculations!BV$19,Calculations!BV$9,""))</f>
        <v/>
      </c>
      <c r="S47" s="116"/>
      <c r="U47" s="116"/>
      <c r="W47" s="116"/>
    </row>
    <row r="48" spans="1:23" x14ac:dyDescent="0.2">
      <c r="A48" s="9"/>
      <c r="F48" s="48">
        <v>47</v>
      </c>
      <c r="G48" s="15" t="str">
        <f>IF(Subgroup_number&lt;=MAX(Calculations!AQ:AQ),IF(COUNTIF(Calculations!Z:Z,"="&amp;'Subgroup Analysis'!F48)=1,INDEX(Lookup_table_subgroup,MATCH(Subgroup_number,Calculations!Z:Z,0),2),VLOOKUP($F48,Calculations!AQ:BR,2,FALSE)),IF(Subgroup_number=Calculations!BV$19,"Combined effect size",""))</f>
        <v/>
      </c>
      <c r="H4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8" s="15" t="str">
        <f>IF(COUNTIF(Calculations!$AQ:$AQ,Subgroup_number)=1,INDEX(Calculations!AQ:BR,MATCH(Subgroup_number,Calculations!AQ:AQ,0),5),IF(Subgroup_number=Calculations!BV$19,Calculations!BV$12,""))</f>
        <v/>
      </c>
      <c r="M48" s="15" t="str">
        <f>IF(COUNTIF(Calculations!$AQ:$AQ,Subgroup_number)=1,INDEX(Calculations!AQ:BR,MATCH(Subgroup_number,Calculations!AQ:AQ,0),6),IF(Subgroup_number=Calculations!BV$19,Calculations!BV$13,""))</f>
        <v/>
      </c>
      <c r="N48" s="15" t="str">
        <f>IF(COUNTIF(Calculations!$AQ:$AQ,Subgroup_number)=1,INDEX(Calculations!AQ:BR,MATCH(Subgroup_number,Calculations!AQ:AQ,0),7),IF(Subgroup_number=Calculations!BV$19,Calculations!BV$14,""))</f>
        <v/>
      </c>
      <c r="O48" s="15" t="str">
        <f>IF(COUNTIF(Calculations!$AQ:$AQ,Subgroup_number)=1,INDEX(Calculations!AQ:BR,MATCH(Subgroup_number,Calculations!AQ:AQ,0),9),IF(Subgroup_number=Calculations!BV$19,Calculations!BV$15,""))</f>
        <v/>
      </c>
      <c r="P48" s="15" t="str">
        <f>IF(COUNTIF(Calculations!$AQ:$AQ,Subgroup_number)=1,INDEX(Calculations!AQ:BR,MATCH(Subgroup_number,Calculations!AQ:AQ,0),10),IF(Subgroup_number=Calculations!BV$19,Calculations!BV$16,""))</f>
        <v/>
      </c>
      <c r="Q48" s="15" t="str">
        <f>IF(COUNTIF(Calculations!$AQ:$AQ,Subgroup_number)=1,INDEX(Calculations!AQ:BR,MATCH(Subgroup_number,Calculations!AQ:AQ,0),19),IF(Subgroup_number=Calculations!BV$19,Calculations!BV$8,""))</f>
        <v/>
      </c>
      <c r="R48" s="50" t="str">
        <f>IF(COUNTIF(Calculations!$AQ:$AQ,Subgroup_number)=1,INDEX(Calculations!AQ:BR,MATCH(Subgroup_number,Calculations!AQ:AQ,0),20),IF(Subgroup_number=Calculations!BV$19,Calculations!BV$9,""))</f>
        <v/>
      </c>
      <c r="S48" s="116"/>
      <c r="U48" s="116"/>
      <c r="W48" s="116"/>
    </row>
    <row r="49" spans="1:23" x14ac:dyDescent="0.2">
      <c r="A49" s="9"/>
      <c r="F49" s="48">
        <v>48</v>
      </c>
      <c r="G49" s="15" t="str">
        <f>IF(Subgroup_number&lt;=MAX(Calculations!AQ:AQ),IF(COUNTIF(Calculations!Z:Z,"="&amp;'Subgroup Analysis'!F49)=1,INDEX(Lookup_table_subgroup,MATCH(Subgroup_number,Calculations!Z:Z,0),2),VLOOKUP($F49,Calculations!AQ:BR,2,FALSE)),IF(Subgroup_number=Calculations!BV$19,"Combined effect size",""))</f>
        <v/>
      </c>
      <c r="H4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4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4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4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49" s="15" t="str">
        <f>IF(COUNTIF(Calculations!$AQ:$AQ,Subgroup_number)=1,INDEX(Calculations!AQ:BR,MATCH(Subgroup_number,Calculations!AQ:AQ,0),5),IF(Subgroup_number=Calculations!BV$19,Calculations!BV$12,""))</f>
        <v/>
      </c>
      <c r="M49" s="15" t="str">
        <f>IF(COUNTIF(Calculations!$AQ:$AQ,Subgroup_number)=1,INDEX(Calculations!AQ:BR,MATCH(Subgroup_number,Calculations!AQ:AQ,0),6),IF(Subgroup_number=Calculations!BV$19,Calculations!BV$13,""))</f>
        <v/>
      </c>
      <c r="N49" s="15" t="str">
        <f>IF(COUNTIF(Calculations!$AQ:$AQ,Subgroup_number)=1,INDEX(Calculations!AQ:BR,MATCH(Subgroup_number,Calculations!AQ:AQ,0),7),IF(Subgroup_number=Calculations!BV$19,Calculations!BV$14,""))</f>
        <v/>
      </c>
      <c r="O49" s="15" t="str">
        <f>IF(COUNTIF(Calculations!$AQ:$AQ,Subgroup_number)=1,INDEX(Calculations!AQ:BR,MATCH(Subgroup_number,Calculations!AQ:AQ,0),9),IF(Subgroup_number=Calculations!BV$19,Calculations!BV$15,""))</f>
        <v/>
      </c>
      <c r="P49" s="15" t="str">
        <f>IF(COUNTIF(Calculations!$AQ:$AQ,Subgroup_number)=1,INDEX(Calculations!AQ:BR,MATCH(Subgroup_number,Calculations!AQ:AQ,0),10),IF(Subgroup_number=Calculations!BV$19,Calculations!BV$16,""))</f>
        <v/>
      </c>
      <c r="Q49" s="15" t="str">
        <f>IF(COUNTIF(Calculations!$AQ:$AQ,Subgroup_number)=1,INDEX(Calculations!AQ:BR,MATCH(Subgroup_number,Calculations!AQ:AQ,0),19),IF(Subgroup_number=Calculations!BV$19,Calculations!BV$8,""))</f>
        <v/>
      </c>
      <c r="R49" s="50" t="str">
        <f>IF(COUNTIF(Calculations!$AQ:$AQ,Subgroup_number)=1,INDEX(Calculations!AQ:BR,MATCH(Subgroup_number,Calculations!AQ:AQ,0),20),IF(Subgroup_number=Calculations!BV$19,Calculations!BV$9,""))</f>
        <v/>
      </c>
      <c r="S49" s="116"/>
      <c r="U49" s="116"/>
      <c r="W49" s="116"/>
    </row>
    <row r="50" spans="1:23" x14ac:dyDescent="0.2">
      <c r="A50" s="9"/>
      <c r="F50" s="48">
        <v>49</v>
      </c>
      <c r="G50" s="15" t="str">
        <f>IF(Subgroup_number&lt;=MAX(Calculations!AQ:AQ),IF(COUNTIF(Calculations!Z:Z,"="&amp;'Subgroup Analysis'!F50)=1,INDEX(Lookup_table_subgroup,MATCH(Subgroup_number,Calculations!Z:Z,0),2),VLOOKUP($F50,Calculations!AQ:BR,2,FALSE)),IF(Subgroup_number=Calculations!BV$19,"Combined effect size",""))</f>
        <v/>
      </c>
      <c r="H5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0" s="15" t="str">
        <f>IF(COUNTIF(Calculations!$AQ:$AQ,Subgroup_number)=1,INDEX(Calculations!AQ:BR,MATCH(Subgroup_number,Calculations!AQ:AQ,0),5),IF(Subgroup_number=Calculations!BV$19,Calculations!BV$12,""))</f>
        <v/>
      </c>
      <c r="M50" s="15" t="str">
        <f>IF(COUNTIF(Calculations!$AQ:$AQ,Subgroup_number)=1,INDEX(Calculations!AQ:BR,MATCH(Subgroup_number,Calculations!AQ:AQ,0),6),IF(Subgroup_number=Calculations!BV$19,Calculations!BV$13,""))</f>
        <v/>
      </c>
      <c r="N50" s="15" t="str">
        <f>IF(COUNTIF(Calculations!$AQ:$AQ,Subgroup_number)=1,INDEX(Calculations!AQ:BR,MATCH(Subgroup_number,Calculations!AQ:AQ,0),7),IF(Subgroup_number=Calculations!BV$19,Calculations!BV$14,""))</f>
        <v/>
      </c>
      <c r="O50" s="15" t="str">
        <f>IF(COUNTIF(Calculations!$AQ:$AQ,Subgroup_number)=1,INDEX(Calculations!AQ:BR,MATCH(Subgroup_number,Calculations!AQ:AQ,0),9),IF(Subgroup_number=Calculations!BV$19,Calculations!BV$15,""))</f>
        <v/>
      </c>
      <c r="P50" s="15" t="str">
        <f>IF(COUNTIF(Calculations!$AQ:$AQ,Subgroup_number)=1,INDEX(Calculations!AQ:BR,MATCH(Subgroup_number,Calculations!AQ:AQ,0),10),IF(Subgroup_number=Calculations!BV$19,Calculations!BV$16,""))</f>
        <v/>
      </c>
      <c r="Q50" s="15" t="str">
        <f>IF(COUNTIF(Calculations!$AQ:$AQ,Subgroup_number)=1,INDEX(Calculations!AQ:BR,MATCH(Subgroup_number,Calculations!AQ:AQ,0),19),IF(Subgroup_number=Calculations!BV$19,Calculations!BV$8,""))</f>
        <v/>
      </c>
      <c r="R50" s="50" t="str">
        <f>IF(COUNTIF(Calculations!$AQ:$AQ,Subgroup_number)=1,INDEX(Calculations!AQ:BR,MATCH(Subgroup_number,Calculations!AQ:AQ,0),20),IF(Subgroup_number=Calculations!BV$19,Calculations!BV$9,""))</f>
        <v/>
      </c>
      <c r="S50" s="116"/>
      <c r="U50" s="116"/>
      <c r="W50" s="116"/>
    </row>
    <row r="51" spans="1:23" x14ac:dyDescent="0.2">
      <c r="A51" s="9"/>
      <c r="F51" s="48">
        <v>50</v>
      </c>
      <c r="G51" s="15" t="str">
        <f>IF(Subgroup_number&lt;=MAX(Calculations!AQ:AQ),IF(COUNTIF(Calculations!Z:Z,"="&amp;'Subgroup Analysis'!F51)=1,INDEX(Lookup_table_subgroup,MATCH(Subgroup_number,Calculations!Z:Z,0),2),VLOOKUP($F51,Calculations!AQ:BR,2,FALSE)),IF(Subgroup_number=Calculations!BV$19,"Combined effect size",""))</f>
        <v/>
      </c>
      <c r="H5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1" s="15" t="str">
        <f>IF(COUNTIF(Calculations!$AQ:$AQ,Subgroup_number)=1,INDEX(Calculations!AQ:BR,MATCH(Subgroup_number,Calculations!AQ:AQ,0),5),IF(Subgroup_number=Calculations!BV$19,Calculations!BV$12,""))</f>
        <v/>
      </c>
      <c r="M51" s="15" t="str">
        <f>IF(COUNTIF(Calculations!$AQ:$AQ,Subgroup_number)=1,INDEX(Calculations!AQ:BR,MATCH(Subgroup_number,Calculations!AQ:AQ,0),6),IF(Subgroup_number=Calculations!BV$19,Calculations!BV$13,""))</f>
        <v/>
      </c>
      <c r="N51" s="15" t="str">
        <f>IF(COUNTIF(Calculations!$AQ:$AQ,Subgroup_number)=1,INDEX(Calculations!AQ:BR,MATCH(Subgroup_number,Calculations!AQ:AQ,0),7),IF(Subgroup_number=Calculations!BV$19,Calculations!BV$14,""))</f>
        <v/>
      </c>
      <c r="O51" s="15" t="str">
        <f>IF(COUNTIF(Calculations!$AQ:$AQ,Subgroup_number)=1,INDEX(Calculations!AQ:BR,MATCH(Subgroup_number,Calculations!AQ:AQ,0),9),IF(Subgroup_number=Calculations!BV$19,Calculations!BV$15,""))</f>
        <v/>
      </c>
      <c r="P51" s="15" t="str">
        <f>IF(COUNTIF(Calculations!$AQ:$AQ,Subgroup_number)=1,INDEX(Calculations!AQ:BR,MATCH(Subgroup_number,Calculations!AQ:AQ,0),10),IF(Subgroup_number=Calculations!BV$19,Calculations!BV$16,""))</f>
        <v/>
      </c>
      <c r="Q51" s="15" t="str">
        <f>IF(COUNTIF(Calculations!$AQ:$AQ,Subgroup_number)=1,INDEX(Calculations!AQ:BR,MATCH(Subgroup_number,Calculations!AQ:AQ,0),19),IF(Subgroup_number=Calculations!BV$19,Calculations!BV$8,""))</f>
        <v/>
      </c>
      <c r="R51" s="50" t="str">
        <f>IF(COUNTIF(Calculations!$AQ:$AQ,Subgroup_number)=1,INDEX(Calculations!AQ:BR,MATCH(Subgroup_number,Calculations!AQ:AQ,0),20),IF(Subgroup_number=Calculations!BV$19,Calculations!BV$9,""))</f>
        <v/>
      </c>
      <c r="S51" s="116"/>
      <c r="U51" s="116"/>
      <c r="W51" s="116"/>
    </row>
    <row r="52" spans="1:23" x14ac:dyDescent="0.2">
      <c r="A52" s="9"/>
      <c r="F52" s="48">
        <v>51</v>
      </c>
      <c r="G52" s="15" t="str">
        <f>IF(Subgroup_number&lt;=MAX(Calculations!AQ:AQ),IF(COUNTIF(Calculations!Z:Z,"="&amp;'Subgroup Analysis'!F52)=1,INDEX(Lookup_table_subgroup,MATCH(Subgroup_number,Calculations!Z:Z,0),2),VLOOKUP($F52,Calculations!AQ:BR,2,FALSE)),IF(Subgroup_number=Calculations!BV$19,"Combined effect size",""))</f>
        <v/>
      </c>
      <c r="H5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2" s="15" t="str">
        <f>IF(COUNTIF(Calculations!$AQ:$AQ,Subgroup_number)=1,INDEX(Calculations!AQ:BR,MATCH(Subgroup_number,Calculations!AQ:AQ,0),5),IF(Subgroup_number=Calculations!BV$19,Calculations!BV$12,""))</f>
        <v/>
      </c>
      <c r="M52" s="15" t="str">
        <f>IF(COUNTIF(Calculations!$AQ:$AQ,Subgroup_number)=1,INDEX(Calculations!AQ:BR,MATCH(Subgroup_number,Calculations!AQ:AQ,0),6),IF(Subgroup_number=Calculations!BV$19,Calculations!BV$13,""))</f>
        <v/>
      </c>
      <c r="N52" s="15" t="str">
        <f>IF(COUNTIF(Calculations!$AQ:$AQ,Subgroup_number)=1,INDEX(Calculations!AQ:BR,MATCH(Subgroup_number,Calculations!AQ:AQ,0),7),IF(Subgroup_number=Calculations!BV$19,Calculations!BV$14,""))</f>
        <v/>
      </c>
      <c r="O52" s="15" t="str">
        <f>IF(COUNTIF(Calculations!$AQ:$AQ,Subgroup_number)=1,INDEX(Calculations!AQ:BR,MATCH(Subgroup_number,Calculations!AQ:AQ,0),9),IF(Subgroup_number=Calculations!BV$19,Calculations!BV$15,""))</f>
        <v/>
      </c>
      <c r="P52" s="15" t="str">
        <f>IF(COUNTIF(Calculations!$AQ:$AQ,Subgroup_number)=1,INDEX(Calculations!AQ:BR,MATCH(Subgroup_number,Calculations!AQ:AQ,0),10),IF(Subgroup_number=Calculations!BV$19,Calculations!BV$16,""))</f>
        <v/>
      </c>
      <c r="Q52" s="15" t="str">
        <f>IF(COUNTIF(Calculations!$AQ:$AQ,Subgroup_number)=1,INDEX(Calculations!AQ:BR,MATCH(Subgroup_number,Calculations!AQ:AQ,0),19),IF(Subgroup_number=Calculations!BV$19,Calculations!BV$8,""))</f>
        <v/>
      </c>
      <c r="R52" s="50" t="str">
        <f>IF(COUNTIF(Calculations!$AQ:$AQ,Subgroup_number)=1,INDEX(Calculations!AQ:BR,MATCH(Subgroup_number,Calculations!AQ:AQ,0),20),IF(Subgroup_number=Calculations!BV$19,Calculations!BV$9,""))</f>
        <v/>
      </c>
      <c r="S52" s="116"/>
      <c r="U52" s="116"/>
      <c r="W52" s="116"/>
    </row>
    <row r="53" spans="1:23" x14ac:dyDescent="0.2">
      <c r="A53" s="9"/>
      <c r="F53" s="48">
        <v>52</v>
      </c>
      <c r="G53" s="15" t="str">
        <f>IF(Subgroup_number&lt;=MAX(Calculations!AQ:AQ),IF(COUNTIF(Calculations!Z:Z,"="&amp;'Subgroup Analysis'!F53)=1,INDEX(Lookup_table_subgroup,MATCH(Subgroup_number,Calculations!Z:Z,0),2),VLOOKUP($F53,Calculations!AQ:BR,2,FALSE)),IF(Subgroup_number=Calculations!BV$19,"Combined effect size",""))</f>
        <v/>
      </c>
      <c r="H5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3" s="15" t="str">
        <f>IF(COUNTIF(Calculations!$AQ:$AQ,Subgroup_number)=1,INDEX(Calculations!AQ:BR,MATCH(Subgroup_number,Calculations!AQ:AQ,0),5),IF(Subgroup_number=Calculations!BV$19,Calculations!BV$12,""))</f>
        <v/>
      </c>
      <c r="M53" s="15" t="str">
        <f>IF(COUNTIF(Calculations!$AQ:$AQ,Subgroup_number)=1,INDEX(Calculations!AQ:BR,MATCH(Subgroup_number,Calculations!AQ:AQ,0),6),IF(Subgroup_number=Calculations!BV$19,Calculations!BV$13,""))</f>
        <v/>
      </c>
      <c r="N53" s="15" t="str">
        <f>IF(COUNTIF(Calculations!$AQ:$AQ,Subgroup_number)=1,INDEX(Calculations!AQ:BR,MATCH(Subgroup_number,Calculations!AQ:AQ,0),7),IF(Subgroup_number=Calculations!BV$19,Calculations!BV$14,""))</f>
        <v/>
      </c>
      <c r="O53" s="15" t="str">
        <f>IF(COUNTIF(Calculations!$AQ:$AQ,Subgroup_number)=1,INDEX(Calculations!AQ:BR,MATCH(Subgroup_number,Calculations!AQ:AQ,0),9),IF(Subgroup_number=Calculations!BV$19,Calculations!BV$15,""))</f>
        <v/>
      </c>
      <c r="P53" s="15" t="str">
        <f>IF(COUNTIF(Calculations!$AQ:$AQ,Subgroup_number)=1,INDEX(Calculations!AQ:BR,MATCH(Subgroup_number,Calculations!AQ:AQ,0),10),IF(Subgroup_number=Calculations!BV$19,Calculations!BV$16,""))</f>
        <v/>
      </c>
      <c r="Q53" s="15" t="str">
        <f>IF(COUNTIF(Calculations!$AQ:$AQ,Subgroup_number)=1,INDEX(Calculations!AQ:BR,MATCH(Subgroup_number,Calculations!AQ:AQ,0),19),IF(Subgroup_number=Calculations!BV$19,Calculations!BV$8,""))</f>
        <v/>
      </c>
      <c r="R53" s="50" t="str">
        <f>IF(COUNTIF(Calculations!$AQ:$AQ,Subgroup_number)=1,INDEX(Calculations!AQ:BR,MATCH(Subgroup_number,Calculations!AQ:AQ,0),20),IF(Subgroup_number=Calculations!BV$19,Calculations!BV$9,""))</f>
        <v/>
      </c>
      <c r="S53" s="116"/>
      <c r="U53" s="116"/>
      <c r="W53" s="116"/>
    </row>
    <row r="54" spans="1:23" x14ac:dyDescent="0.2">
      <c r="A54" s="9"/>
      <c r="F54" s="48">
        <v>53</v>
      </c>
      <c r="G54" s="15" t="str">
        <f>IF(Subgroup_number&lt;=MAX(Calculations!AQ:AQ),IF(COUNTIF(Calculations!Z:Z,"="&amp;'Subgroup Analysis'!F54)=1,INDEX(Lookup_table_subgroup,MATCH(Subgroup_number,Calculations!Z:Z,0),2),VLOOKUP($F54,Calculations!AQ:BR,2,FALSE)),IF(Subgroup_number=Calculations!BV$19,"Combined effect size",""))</f>
        <v/>
      </c>
      <c r="H5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4" s="15" t="str">
        <f>IF(COUNTIF(Calculations!$AQ:$AQ,Subgroup_number)=1,INDEX(Calculations!AQ:BR,MATCH(Subgroup_number,Calculations!AQ:AQ,0),5),IF(Subgroup_number=Calculations!BV$19,Calculations!BV$12,""))</f>
        <v/>
      </c>
      <c r="M54" s="15" t="str">
        <f>IF(COUNTIF(Calculations!$AQ:$AQ,Subgroup_number)=1,INDEX(Calculations!AQ:BR,MATCH(Subgroup_number,Calculations!AQ:AQ,0),6),IF(Subgroup_number=Calculations!BV$19,Calculations!BV$13,""))</f>
        <v/>
      </c>
      <c r="N54" s="15" t="str">
        <f>IF(COUNTIF(Calculations!$AQ:$AQ,Subgroup_number)=1,INDEX(Calculations!AQ:BR,MATCH(Subgroup_number,Calculations!AQ:AQ,0),7),IF(Subgroup_number=Calculations!BV$19,Calculations!BV$14,""))</f>
        <v/>
      </c>
      <c r="O54" s="15" t="str">
        <f>IF(COUNTIF(Calculations!$AQ:$AQ,Subgroup_number)=1,INDEX(Calculations!AQ:BR,MATCH(Subgroup_number,Calculations!AQ:AQ,0),9),IF(Subgroup_number=Calculations!BV$19,Calculations!BV$15,""))</f>
        <v/>
      </c>
      <c r="P54" s="15" t="str">
        <f>IF(COUNTIF(Calculations!$AQ:$AQ,Subgroup_number)=1,INDEX(Calculations!AQ:BR,MATCH(Subgroup_number,Calculations!AQ:AQ,0),10),IF(Subgroup_number=Calculations!BV$19,Calculations!BV$16,""))</f>
        <v/>
      </c>
      <c r="Q54" s="15" t="str">
        <f>IF(COUNTIF(Calculations!$AQ:$AQ,Subgroup_number)=1,INDEX(Calculations!AQ:BR,MATCH(Subgroup_number,Calculations!AQ:AQ,0),19),IF(Subgroup_number=Calculations!BV$19,Calculations!BV$8,""))</f>
        <v/>
      </c>
      <c r="R54" s="50" t="str">
        <f>IF(COUNTIF(Calculations!$AQ:$AQ,Subgroup_number)=1,INDEX(Calculations!AQ:BR,MATCH(Subgroup_number,Calculations!AQ:AQ,0),20),IF(Subgroup_number=Calculations!BV$19,Calculations!BV$9,""))</f>
        <v/>
      </c>
      <c r="S54" s="116"/>
      <c r="U54" s="116"/>
      <c r="W54" s="116"/>
    </row>
    <row r="55" spans="1:23" x14ac:dyDescent="0.2">
      <c r="A55" s="9"/>
      <c r="F55" s="48">
        <v>54</v>
      </c>
      <c r="G55" s="15" t="str">
        <f>IF(Subgroup_number&lt;=MAX(Calculations!AQ:AQ),IF(COUNTIF(Calculations!Z:Z,"="&amp;'Subgroup Analysis'!F55)=1,INDEX(Lookup_table_subgroup,MATCH(Subgroup_number,Calculations!Z:Z,0),2),VLOOKUP($F55,Calculations!AQ:BR,2,FALSE)),IF(Subgroup_number=Calculations!BV$19,"Combined effect size",""))</f>
        <v/>
      </c>
      <c r="H5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5" s="15" t="str">
        <f>IF(COUNTIF(Calculations!$AQ:$AQ,Subgroup_number)=1,INDEX(Calculations!AQ:BR,MATCH(Subgroup_number,Calculations!AQ:AQ,0),5),IF(Subgroup_number=Calculations!BV$19,Calculations!BV$12,""))</f>
        <v/>
      </c>
      <c r="M55" s="15" t="str">
        <f>IF(COUNTIF(Calculations!$AQ:$AQ,Subgroup_number)=1,INDEX(Calculations!AQ:BR,MATCH(Subgroup_number,Calculations!AQ:AQ,0),6),IF(Subgroup_number=Calculations!BV$19,Calculations!BV$13,""))</f>
        <v/>
      </c>
      <c r="N55" s="15" t="str">
        <f>IF(COUNTIF(Calculations!$AQ:$AQ,Subgroup_number)=1,INDEX(Calculations!AQ:BR,MATCH(Subgroup_number,Calculations!AQ:AQ,0),7),IF(Subgroup_number=Calculations!BV$19,Calculations!BV$14,""))</f>
        <v/>
      </c>
      <c r="O55" s="15" t="str">
        <f>IF(COUNTIF(Calculations!$AQ:$AQ,Subgroup_number)=1,INDEX(Calculations!AQ:BR,MATCH(Subgroup_number,Calculations!AQ:AQ,0),9),IF(Subgroup_number=Calculations!BV$19,Calculations!BV$15,""))</f>
        <v/>
      </c>
      <c r="P55" s="15" t="str">
        <f>IF(COUNTIF(Calculations!$AQ:$AQ,Subgroup_number)=1,INDEX(Calculations!AQ:BR,MATCH(Subgroup_number,Calculations!AQ:AQ,0),10),IF(Subgroup_number=Calculations!BV$19,Calculations!BV$16,""))</f>
        <v/>
      </c>
      <c r="Q55" s="15" t="str">
        <f>IF(COUNTIF(Calculations!$AQ:$AQ,Subgroup_number)=1,INDEX(Calculations!AQ:BR,MATCH(Subgroup_number,Calculations!AQ:AQ,0),19),IF(Subgroup_number=Calculations!BV$19,Calculations!BV$8,""))</f>
        <v/>
      </c>
      <c r="R55" s="50" t="str">
        <f>IF(COUNTIF(Calculations!$AQ:$AQ,Subgroup_number)=1,INDEX(Calculations!AQ:BR,MATCH(Subgroup_number,Calculations!AQ:AQ,0),20),IF(Subgroup_number=Calculations!BV$19,Calculations!BV$9,""))</f>
        <v/>
      </c>
      <c r="S55" s="116"/>
      <c r="U55" s="116"/>
      <c r="W55" s="116"/>
    </row>
    <row r="56" spans="1:23" x14ac:dyDescent="0.2">
      <c r="A56" s="9"/>
      <c r="F56" s="48">
        <v>55</v>
      </c>
      <c r="G56" s="15" t="str">
        <f>IF(Subgroup_number&lt;=MAX(Calculations!AQ:AQ),IF(COUNTIF(Calculations!Z:Z,"="&amp;'Subgroup Analysis'!F56)=1,INDEX(Lookup_table_subgroup,MATCH(Subgroup_number,Calculations!Z:Z,0),2),VLOOKUP($F56,Calculations!AQ:BR,2,FALSE)),IF(Subgroup_number=Calculations!BV$19,"Combined effect size",""))</f>
        <v/>
      </c>
      <c r="H5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6" s="15" t="str">
        <f>IF(COUNTIF(Calculations!$AQ:$AQ,Subgroup_number)=1,INDEX(Calculations!AQ:BR,MATCH(Subgroup_number,Calculations!AQ:AQ,0),5),IF(Subgroup_number=Calculations!BV$19,Calculations!BV$12,""))</f>
        <v/>
      </c>
      <c r="M56" s="15" t="str">
        <f>IF(COUNTIF(Calculations!$AQ:$AQ,Subgroup_number)=1,INDEX(Calculations!AQ:BR,MATCH(Subgroup_number,Calculations!AQ:AQ,0),6),IF(Subgroup_number=Calculations!BV$19,Calculations!BV$13,""))</f>
        <v/>
      </c>
      <c r="N56" s="15" t="str">
        <f>IF(COUNTIF(Calculations!$AQ:$AQ,Subgroup_number)=1,INDEX(Calculations!AQ:BR,MATCH(Subgroup_number,Calculations!AQ:AQ,0),7),IF(Subgroup_number=Calculations!BV$19,Calculations!BV$14,""))</f>
        <v/>
      </c>
      <c r="O56" s="15" t="str">
        <f>IF(COUNTIF(Calculations!$AQ:$AQ,Subgroup_number)=1,INDEX(Calculations!AQ:BR,MATCH(Subgroup_number,Calculations!AQ:AQ,0),9),IF(Subgroup_number=Calculations!BV$19,Calculations!BV$15,""))</f>
        <v/>
      </c>
      <c r="P56" s="15" t="str">
        <f>IF(COUNTIF(Calculations!$AQ:$AQ,Subgroup_number)=1,INDEX(Calculations!AQ:BR,MATCH(Subgroup_number,Calculations!AQ:AQ,0),10),IF(Subgroup_number=Calculations!BV$19,Calculations!BV$16,""))</f>
        <v/>
      </c>
      <c r="Q56" s="15" t="str">
        <f>IF(COUNTIF(Calculations!$AQ:$AQ,Subgroup_number)=1,INDEX(Calculations!AQ:BR,MATCH(Subgroup_number,Calculations!AQ:AQ,0),19),IF(Subgroup_number=Calculations!BV$19,Calculations!BV$8,""))</f>
        <v/>
      </c>
      <c r="R56" s="50" t="str">
        <f>IF(COUNTIF(Calculations!$AQ:$AQ,Subgroup_number)=1,INDEX(Calculations!AQ:BR,MATCH(Subgroup_number,Calculations!AQ:AQ,0),20),IF(Subgroup_number=Calculations!BV$19,Calculations!BV$9,""))</f>
        <v/>
      </c>
      <c r="S56" s="116"/>
      <c r="U56" s="116"/>
      <c r="W56" s="116"/>
    </row>
    <row r="57" spans="1:23" x14ac:dyDescent="0.2">
      <c r="A57" s="9"/>
      <c r="F57" s="48">
        <v>56</v>
      </c>
      <c r="G57" s="15" t="str">
        <f>IF(Subgroup_number&lt;=MAX(Calculations!AQ:AQ),IF(COUNTIF(Calculations!Z:Z,"="&amp;'Subgroup Analysis'!F57)=1,INDEX(Lookup_table_subgroup,MATCH(Subgroup_number,Calculations!Z:Z,0),2),VLOOKUP($F57,Calculations!AQ:BR,2,FALSE)),IF(Subgroup_number=Calculations!BV$19,"Combined effect size",""))</f>
        <v/>
      </c>
      <c r="H5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7" s="15" t="str">
        <f>IF(COUNTIF(Calculations!$AQ:$AQ,Subgroup_number)=1,INDEX(Calculations!AQ:BR,MATCH(Subgroup_number,Calculations!AQ:AQ,0),5),IF(Subgroup_number=Calculations!BV$19,Calculations!BV$12,""))</f>
        <v/>
      </c>
      <c r="M57" s="15" t="str">
        <f>IF(COUNTIF(Calculations!$AQ:$AQ,Subgroup_number)=1,INDEX(Calculations!AQ:BR,MATCH(Subgroup_number,Calculations!AQ:AQ,0),6),IF(Subgroup_number=Calculations!BV$19,Calculations!BV$13,""))</f>
        <v/>
      </c>
      <c r="N57" s="15" t="str">
        <f>IF(COUNTIF(Calculations!$AQ:$AQ,Subgroup_number)=1,INDEX(Calculations!AQ:BR,MATCH(Subgroup_number,Calculations!AQ:AQ,0),7),IF(Subgroup_number=Calculations!BV$19,Calculations!BV$14,""))</f>
        <v/>
      </c>
      <c r="O57" s="15" t="str">
        <f>IF(COUNTIF(Calculations!$AQ:$AQ,Subgroup_number)=1,INDEX(Calculations!AQ:BR,MATCH(Subgroup_number,Calculations!AQ:AQ,0),9),IF(Subgroup_number=Calculations!BV$19,Calculations!BV$15,""))</f>
        <v/>
      </c>
      <c r="P57" s="15" t="str">
        <f>IF(COUNTIF(Calculations!$AQ:$AQ,Subgroup_number)=1,INDEX(Calculations!AQ:BR,MATCH(Subgroup_number,Calculations!AQ:AQ,0),10),IF(Subgroup_number=Calculations!BV$19,Calculations!BV$16,""))</f>
        <v/>
      </c>
      <c r="Q57" s="15" t="str">
        <f>IF(COUNTIF(Calculations!$AQ:$AQ,Subgroup_number)=1,INDEX(Calculations!AQ:BR,MATCH(Subgroup_number,Calculations!AQ:AQ,0),19),IF(Subgroup_number=Calculations!BV$19,Calculations!BV$8,""))</f>
        <v/>
      </c>
      <c r="R57" s="50" t="str">
        <f>IF(COUNTIF(Calculations!$AQ:$AQ,Subgroup_number)=1,INDEX(Calculations!AQ:BR,MATCH(Subgroup_number,Calculations!AQ:AQ,0),20),IF(Subgroup_number=Calculations!BV$19,Calculations!BV$9,""))</f>
        <v/>
      </c>
      <c r="S57" s="116"/>
      <c r="U57" s="116"/>
      <c r="W57" s="116"/>
    </row>
    <row r="58" spans="1:23" x14ac:dyDescent="0.2">
      <c r="A58" s="9"/>
      <c r="F58" s="48">
        <v>57</v>
      </c>
      <c r="G58" s="15" t="str">
        <f>IF(Subgroup_number&lt;=MAX(Calculations!AQ:AQ),IF(COUNTIF(Calculations!Z:Z,"="&amp;'Subgroup Analysis'!F58)=1,INDEX(Lookup_table_subgroup,MATCH(Subgroup_number,Calculations!Z:Z,0),2),VLOOKUP($F58,Calculations!AQ:BR,2,FALSE)),IF(Subgroup_number=Calculations!BV$19,"Combined effect size",""))</f>
        <v/>
      </c>
      <c r="H5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8" s="15" t="str">
        <f>IF(COUNTIF(Calculations!$AQ:$AQ,Subgroup_number)=1,INDEX(Calculations!AQ:BR,MATCH(Subgroup_number,Calculations!AQ:AQ,0),5),IF(Subgroup_number=Calculations!BV$19,Calculations!BV$12,""))</f>
        <v/>
      </c>
      <c r="M58" s="15" t="str">
        <f>IF(COUNTIF(Calculations!$AQ:$AQ,Subgroup_number)=1,INDEX(Calculations!AQ:BR,MATCH(Subgroup_number,Calculations!AQ:AQ,0),6),IF(Subgroup_number=Calculations!BV$19,Calculations!BV$13,""))</f>
        <v/>
      </c>
      <c r="N58" s="15" t="str">
        <f>IF(COUNTIF(Calculations!$AQ:$AQ,Subgroup_number)=1,INDEX(Calculations!AQ:BR,MATCH(Subgroup_number,Calculations!AQ:AQ,0),7),IF(Subgroup_number=Calculations!BV$19,Calculations!BV$14,""))</f>
        <v/>
      </c>
      <c r="O58" s="15" t="str">
        <f>IF(COUNTIF(Calculations!$AQ:$AQ,Subgroup_number)=1,INDEX(Calculations!AQ:BR,MATCH(Subgroup_number,Calculations!AQ:AQ,0),9),IF(Subgroup_number=Calculations!BV$19,Calculations!BV$15,""))</f>
        <v/>
      </c>
      <c r="P58" s="15" t="str">
        <f>IF(COUNTIF(Calculations!$AQ:$AQ,Subgroup_number)=1,INDEX(Calculations!AQ:BR,MATCH(Subgroup_number,Calculations!AQ:AQ,0),10),IF(Subgroup_number=Calculations!BV$19,Calculations!BV$16,""))</f>
        <v/>
      </c>
      <c r="Q58" s="15" t="str">
        <f>IF(COUNTIF(Calculations!$AQ:$AQ,Subgroup_number)=1,INDEX(Calculations!AQ:BR,MATCH(Subgroup_number,Calculations!AQ:AQ,0),19),IF(Subgroup_number=Calculations!BV$19,Calculations!BV$8,""))</f>
        <v/>
      </c>
      <c r="R58" s="50" t="str">
        <f>IF(COUNTIF(Calculations!$AQ:$AQ,Subgroup_number)=1,INDEX(Calculations!AQ:BR,MATCH(Subgroup_number,Calculations!AQ:AQ,0),20),IF(Subgroup_number=Calculations!BV$19,Calculations!BV$9,""))</f>
        <v/>
      </c>
      <c r="S58" s="116"/>
      <c r="U58" s="116"/>
      <c r="W58" s="116"/>
    </row>
    <row r="59" spans="1:23" x14ac:dyDescent="0.2">
      <c r="A59" s="9"/>
      <c r="F59" s="48">
        <v>58</v>
      </c>
      <c r="G59" s="15" t="str">
        <f>IF(Subgroup_number&lt;=MAX(Calculations!AQ:AQ),IF(COUNTIF(Calculations!Z:Z,"="&amp;'Subgroup Analysis'!F59)=1,INDEX(Lookup_table_subgroup,MATCH(Subgroup_number,Calculations!Z:Z,0),2),VLOOKUP($F59,Calculations!AQ:BR,2,FALSE)),IF(Subgroup_number=Calculations!BV$19,"Combined effect size",""))</f>
        <v/>
      </c>
      <c r="H5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5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5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5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59" s="15" t="str">
        <f>IF(COUNTIF(Calculations!$AQ:$AQ,Subgroup_number)=1,INDEX(Calculations!AQ:BR,MATCH(Subgroup_number,Calculations!AQ:AQ,0),5),IF(Subgroup_number=Calculations!BV$19,Calculations!BV$12,""))</f>
        <v/>
      </c>
      <c r="M59" s="15" t="str">
        <f>IF(COUNTIF(Calculations!$AQ:$AQ,Subgroup_number)=1,INDEX(Calculations!AQ:BR,MATCH(Subgroup_number,Calculations!AQ:AQ,0),6),IF(Subgroup_number=Calculations!BV$19,Calculations!BV$13,""))</f>
        <v/>
      </c>
      <c r="N59" s="15" t="str">
        <f>IF(COUNTIF(Calculations!$AQ:$AQ,Subgroup_number)=1,INDEX(Calculations!AQ:BR,MATCH(Subgroup_number,Calculations!AQ:AQ,0),7),IF(Subgroup_number=Calculations!BV$19,Calculations!BV$14,""))</f>
        <v/>
      </c>
      <c r="O59" s="15" t="str">
        <f>IF(COUNTIF(Calculations!$AQ:$AQ,Subgroup_number)=1,INDEX(Calculations!AQ:BR,MATCH(Subgroup_number,Calculations!AQ:AQ,0),9),IF(Subgroup_number=Calculations!BV$19,Calculations!BV$15,""))</f>
        <v/>
      </c>
      <c r="P59" s="15" t="str">
        <f>IF(COUNTIF(Calculations!$AQ:$AQ,Subgroup_number)=1,INDEX(Calculations!AQ:BR,MATCH(Subgroup_number,Calculations!AQ:AQ,0),10),IF(Subgroup_number=Calculations!BV$19,Calculations!BV$16,""))</f>
        <v/>
      </c>
      <c r="Q59" s="15" t="str">
        <f>IF(COUNTIF(Calculations!$AQ:$AQ,Subgroup_number)=1,INDEX(Calculations!AQ:BR,MATCH(Subgroup_number,Calculations!AQ:AQ,0),19),IF(Subgroup_number=Calculations!BV$19,Calculations!BV$8,""))</f>
        <v/>
      </c>
      <c r="R59" s="50" t="str">
        <f>IF(COUNTIF(Calculations!$AQ:$AQ,Subgroup_number)=1,INDEX(Calculations!AQ:BR,MATCH(Subgroup_number,Calculations!AQ:AQ,0),20),IF(Subgroup_number=Calculations!BV$19,Calculations!BV$9,""))</f>
        <v/>
      </c>
      <c r="S59" s="116"/>
      <c r="U59" s="116"/>
      <c r="W59" s="116"/>
    </row>
    <row r="60" spans="1:23" x14ac:dyDescent="0.2">
      <c r="A60" s="9"/>
      <c r="F60" s="48">
        <v>59</v>
      </c>
      <c r="G60" s="15" t="str">
        <f>IF(Subgroup_number&lt;=MAX(Calculations!AQ:AQ),IF(COUNTIF(Calculations!Z:Z,"="&amp;'Subgroup Analysis'!F60)=1,INDEX(Lookup_table_subgroup,MATCH(Subgroup_number,Calculations!Z:Z,0),2),VLOOKUP($F60,Calculations!AQ:BR,2,FALSE)),IF(Subgroup_number=Calculations!BV$19,"Combined effect size",""))</f>
        <v/>
      </c>
      <c r="H6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0" s="15" t="str">
        <f>IF(COUNTIF(Calculations!$AQ:$AQ,Subgroup_number)=1,INDEX(Calculations!AQ:BR,MATCH(Subgroup_number,Calculations!AQ:AQ,0),5),IF(Subgroup_number=Calculations!BV$19,Calculations!BV$12,""))</f>
        <v/>
      </c>
      <c r="M60" s="15" t="str">
        <f>IF(COUNTIF(Calculations!$AQ:$AQ,Subgroup_number)=1,INDEX(Calculations!AQ:BR,MATCH(Subgroup_number,Calculations!AQ:AQ,0),6),IF(Subgroup_number=Calculations!BV$19,Calculations!BV$13,""))</f>
        <v/>
      </c>
      <c r="N60" s="15" t="str">
        <f>IF(COUNTIF(Calculations!$AQ:$AQ,Subgroup_number)=1,INDEX(Calculations!AQ:BR,MATCH(Subgroup_number,Calculations!AQ:AQ,0),7),IF(Subgroup_number=Calculations!BV$19,Calculations!BV$14,""))</f>
        <v/>
      </c>
      <c r="O60" s="15" t="str">
        <f>IF(COUNTIF(Calculations!$AQ:$AQ,Subgroup_number)=1,INDEX(Calculations!AQ:BR,MATCH(Subgroup_number,Calculations!AQ:AQ,0),9),IF(Subgroup_number=Calculations!BV$19,Calculations!BV$15,""))</f>
        <v/>
      </c>
      <c r="P60" s="15" t="str">
        <f>IF(COUNTIF(Calculations!$AQ:$AQ,Subgroup_number)=1,INDEX(Calculations!AQ:BR,MATCH(Subgroup_number,Calculations!AQ:AQ,0),10),IF(Subgroup_number=Calculations!BV$19,Calculations!BV$16,""))</f>
        <v/>
      </c>
      <c r="Q60" s="15" t="str">
        <f>IF(COUNTIF(Calculations!$AQ:$AQ,Subgroup_number)=1,INDEX(Calculations!AQ:BR,MATCH(Subgroup_number,Calculations!AQ:AQ,0),19),IF(Subgroup_number=Calculations!BV$19,Calculations!BV$8,""))</f>
        <v/>
      </c>
      <c r="R60" s="50" t="str">
        <f>IF(COUNTIF(Calculations!$AQ:$AQ,Subgroup_number)=1,INDEX(Calculations!AQ:BR,MATCH(Subgroup_number,Calculations!AQ:AQ,0),20),IF(Subgroup_number=Calculations!BV$19,Calculations!BV$9,""))</f>
        <v/>
      </c>
      <c r="S60" s="116"/>
      <c r="U60" s="116"/>
      <c r="W60" s="116"/>
    </row>
    <row r="61" spans="1:23" x14ac:dyDescent="0.2">
      <c r="A61" s="9"/>
      <c r="F61" s="48">
        <v>60</v>
      </c>
      <c r="G61" s="15" t="str">
        <f>IF(Subgroup_number&lt;=MAX(Calculations!AQ:AQ),IF(COUNTIF(Calculations!Z:Z,"="&amp;'Subgroup Analysis'!F61)=1,INDEX(Lookup_table_subgroup,MATCH(Subgroup_number,Calculations!Z:Z,0),2),VLOOKUP($F61,Calculations!AQ:BR,2,FALSE)),IF(Subgroup_number=Calculations!BV$19,"Combined effect size",""))</f>
        <v/>
      </c>
      <c r="H6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1" s="15" t="str">
        <f>IF(COUNTIF(Calculations!$AQ:$AQ,Subgroup_number)=1,INDEX(Calculations!AQ:BR,MATCH(Subgroup_number,Calculations!AQ:AQ,0),5),IF(Subgroup_number=Calculations!BV$19,Calculations!BV$12,""))</f>
        <v/>
      </c>
      <c r="M61" s="15" t="str">
        <f>IF(COUNTIF(Calculations!$AQ:$AQ,Subgroup_number)=1,INDEX(Calculations!AQ:BR,MATCH(Subgroup_number,Calculations!AQ:AQ,0),6),IF(Subgroup_number=Calculations!BV$19,Calculations!BV$13,""))</f>
        <v/>
      </c>
      <c r="N61" s="15" t="str">
        <f>IF(COUNTIF(Calculations!$AQ:$AQ,Subgroup_number)=1,INDEX(Calculations!AQ:BR,MATCH(Subgroup_number,Calculations!AQ:AQ,0),7),IF(Subgroup_number=Calculations!BV$19,Calculations!BV$14,""))</f>
        <v/>
      </c>
      <c r="O61" s="15" t="str">
        <f>IF(COUNTIF(Calculations!$AQ:$AQ,Subgroup_number)=1,INDEX(Calculations!AQ:BR,MATCH(Subgroup_number,Calculations!AQ:AQ,0),9),IF(Subgroup_number=Calculations!BV$19,Calculations!BV$15,""))</f>
        <v/>
      </c>
      <c r="P61" s="15" t="str">
        <f>IF(COUNTIF(Calculations!$AQ:$AQ,Subgroup_number)=1,INDEX(Calculations!AQ:BR,MATCH(Subgroup_number,Calculations!AQ:AQ,0),10),IF(Subgroup_number=Calculations!BV$19,Calculations!BV$16,""))</f>
        <v/>
      </c>
      <c r="Q61" s="15" t="str">
        <f>IF(COUNTIF(Calculations!$AQ:$AQ,Subgroup_number)=1,INDEX(Calculations!AQ:BR,MATCH(Subgroup_number,Calculations!AQ:AQ,0),19),IF(Subgroup_number=Calculations!BV$19,Calculations!BV$8,""))</f>
        <v/>
      </c>
      <c r="R61" s="50" t="str">
        <f>IF(COUNTIF(Calculations!$AQ:$AQ,Subgroup_number)=1,INDEX(Calculations!AQ:BR,MATCH(Subgroup_number,Calculations!AQ:AQ,0),20),IF(Subgroup_number=Calculations!BV$19,Calculations!BV$9,""))</f>
        <v/>
      </c>
      <c r="S61" s="116"/>
      <c r="U61" s="116"/>
      <c r="W61" s="116"/>
    </row>
    <row r="62" spans="1:23" x14ac:dyDescent="0.2">
      <c r="A62" s="9"/>
      <c r="F62" s="48">
        <v>61</v>
      </c>
      <c r="G62" s="15" t="str">
        <f>IF(Subgroup_number&lt;=MAX(Calculations!AQ:AQ),IF(COUNTIF(Calculations!Z:Z,"="&amp;'Subgroup Analysis'!F62)=1,INDEX(Lookup_table_subgroup,MATCH(Subgroup_number,Calculations!Z:Z,0),2),VLOOKUP($F62,Calculations!AQ:BR,2,FALSE)),IF(Subgroup_number=Calculations!BV$19,"Combined effect size",""))</f>
        <v/>
      </c>
      <c r="H6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2" s="15" t="str">
        <f>IF(COUNTIF(Calculations!$AQ:$AQ,Subgroup_number)=1,INDEX(Calculations!AQ:BR,MATCH(Subgroup_number,Calculations!AQ:AQ,0),5),IF(Subgroup_number=Calculations!BV$19,Calculations!BV$12,""))</f>
        <v/>
      </c>
      <c r="M62" s="15" t="str">
        <f>IF(COUNTIF(Calculations!$AQ:$AQ,Subgroup_number)=1,INDEX(Calculations!AQ:BR,MATCH(Subgroup_number,Calculations!AQ:AQ,0),6),IF(Subgroup_number=Calculations!BV$19,Calculations!BV$13,""))</f>
        <v/>
      </c>
      <c r="N62" s="15" t="str">
        <f>IF(COUNTIF(Calculations!$AQ:$AQ,Subgroup_number)=1,INDEX(Calculations!AQ:BR,MATCH(Subgroup_number,Calculations!AQ:AQ,0),7),IF(Subgroup_number=Calculations!BV$19,Calculations!BV$14,""))</f>
        <v/>
      </c>
      <c r="O62" s="15" t="str">
        <f>IF(COUNTIF(Calculations!$AQ:$AQ,Subgroup_number)=1,INDEX(Calculations!AQ:BR,MATCH(Subgroup_number,Calculations!AQ:AQ,0),9),IF(Subgroup_number=Calculations!BV$19,Calculations!BV$15,""))</f>
        <v/>
      </c>
      <c r="P62" s="15" t="str">
        <f>IF(COUNTIF(Calculations!$AQ:$AQ,Subgroup_number)=1,INDEX(Calculations!AQ:BR,MATCH(Subgroup_number,Calculations!AQ:AQ,0),10),IF(Subgroup_number=Calculations!BV$19,Calculations!BV$16,""))</f>
        <v/>
      </c>
      <c r="Q62" s="15" t="str">
        <f>IF(COUNTIF(Calculations!$AQ:$AQ,Subgroup_number)=1,INDEX(Calculations!AQ:BR,MATCH(Subgroup_number,Calculations!AQ:AQ,0),19),IF(Subgroup_number=Calculations!BV$19,Calculations!BV$8,""))</f>
        <v/>
      </c>
      <c r="R62" s="50" t="str">
        <f>IF(COUNTIF(Calculations!$AQ:$AQ,Subgroup_number)=1,INDEX(Calculations!AQ:BR,MATCH(Subgroup_number,Calculations!AQ:AQ,0),20),IF(Subgroup_number=Calculations!BV$19,Calculations!BV$9,""))</f>
        <v/>
      </c>
      <c r="S62" s="116"/>
      <c r="U62" s="116"/>
      <c r="W62" s="116"/>
    </row>
    <row r="63" spans="1:23" x14ac:dyDescent="0.2">
      <c r="A63" s="9"/>
      <c r="F63" s="48">
        <v>62</v>
      </c>
      <c r="G63" s="15" t="str">
        <f>IF(Subgroup_number&lt;=MAX(Calculations!AQ:AQ),IF(COUNTIF(Calculations!Z:Z,"="&amp;'Subgroup Analysis'!F63)=1,INDEX(Lookup_table_subgroup,MATCH(Subgroup_number,Calculations!Z:Z,0),2),VLOOKUP($F63,Calculations!AQ:BR,2,FALSE)),IF(Subgroup_number=Calculations!BV$19,"Combined effect size",""))</f>
        <v/>
      </c>
      <c r="H6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3" s="15" t="str">
        <f>IF(COUNTIF(Calculations!$AQ:$AQ,Subgroup_number)=1,INDEX(Calculations!AQ:BR,MATCH(Subgroup_number,Calculations!AQ:AQ,0),5),IF(Subgroup_number=Calculations!BV$19,Calculations!BV$12,""))</f>
        <v/>
      </c>
      <c r="M63" s="15" t="str">
        <f>IF(COUNTIF(Calculations!$AQ:$AQ,Subgroup_number)=1,INDEX(Calculations!AQ:BR,MATCH(Subgroup_number,Calculations!AQ:AQ,0),6),IF(Subgroup_number=Calculations!BV$19,Calculations!BV$13,""))</f>
        <v/>
      </c>
      <c r="N63" s="15" t="str">
        <f>IF(COUNTIF(Calculations!$AQ:$AQ,Subgroup_number)=1,INDEX(Calculations!AQ:BR,MATCH(Subgroup_number,Calculations!AQ:AQ,0),7),IF(Subgroup_number=Calculations!BV$19,Calculations!BV$14,""))</f>
        <v/>
      </c>
      <c r="O63" s="15" t="str">
        <f>IF(COUNTIF(Calculations!$AQ:$AQ,Subgroup_number)=1,INDEX(Calculations!AQ:BR,MATCH(Subgroup_number,Calculations!AQ:AQ,0),9),IF(Subgroup_number=Calculations!BV$19,Calculations!BV$15,""))</f>
        <v/>
      </c>
      <c r="P63" s="15" t="str">
        <f>IF(COUNTIF(Calculations!$AQ:$AQ,Subgroup_number)=1,INDEX(Calculations!AQ:BR,MATCH(Subgroup_number,Calculations!AQ:AQ,0),10),IF(Subgroup_number=Calculations!BV$19,Calculations!BV$16,""))</f>
        <v/>
      </c>
      <c r="Q63" s="15" t="str">
        <f>IF(COUNTIF(Calculations!$AQ:$AQ,Subgroup_number)=1,INDEX(Calculations!AQ:BR,MATCH(Subgroup_number,Calculations!AQ:AQ,0),19),IF(Subgroup_number=Calculations!BV$19,Calculations!BV$8,""))</f>
        <v/>
      </c>
      <c r="R63" s="50" t="str">
        <f>IF(COUNTIF(Calculations!$AQ:$AQ,Subgroup_number)=1,INDEX(Calculations!AQ:BR,MATCH(Subgroup_number,Calculations!AQ:AQ,0),20),IF(Subgroup_number=Calculations!BV$19,Calculations!BV$9,""))</f>
        <v/>
      </c>
      <c r="S63" s="116"/>
      <c r="U63" s="116"/>
      <c r="W63" s="116"/>
    </row>
    <row r="64" spans="1:23" x14ac:dyDescent="0.2">
      <c r="A64" s="9"/>
      <c r="F64" s="48">
        <v>63</v>
      </c>
      <c r="G64" s="15" t="str">
        <f>IF(Subgroup_number&lt;=MAX(Calculations!AQ:AQ),IF(COUNTIF(Calculations!Z:Z,"="&amp;'Subgroup Analysis'!F64)=1,INDEX(Lookup_table_subgroup,MATCH(Subgroup_number,Calculations!Z:Z,0),2),VLOOKUP($F64,Calculations!AQ:BR,2,FALSE)),IF(Subgroup_number=Calculations!BV$19,"Combined effect size",""))</f>
        <v/>
      </c>
      <c r="H6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4" s="15" t="str">
        <f>IF(COUNTIF(Calculations!$AQ:$AQ,Subgroup_number)=1,INDEX(Calculations!AQ:BR,MATCH(Subgroup_number,Calculations!AQ:AQ,0),5),IF(Subgroup_number=Calculations!BV$19,Calculations!BV$12,""))</f>
        <v/>
      </c>
      <c r="M64" s="15" t="str">
        <f>IF(COUNTIF(Calculations!$AQ:$AQ,Subgroup_number)=1,INDEX(Calculations!AQ:BR,MATCH(Subgroup_number,Calculations!AQ:AQ,0),6),IF(Subgroup_number=Calculations!BV$19,Calculations!BV$13,""))</f>
        <v/>
      </c>
      <c r="N64" s="15" t="str">
        <f>IF(COUNTIF(Calculations!$AQ:$AQ,Subgroup_number)=1,INDEX(Calculations!AQ:BR,MATCH(Subgroup_number,Calculations!AQ:AQ,0),7),IF(Subgroup_number=Calculations!BV$19,Calculations!BV$14,""))</f>
        <v/>
      </c>
      <c r="O64" s="15" t="str">
        <f>IF(COUNTIF(Calculations!$AQ:$AQ,Subgroup_number)=1,INDEX(Calculations!AQ:BR,MATCH(Subgroup_number,Calculations!AQ:AQ,0),9),IF(Subgroup_number=Calculations!BV$19,Calculations!BV$15,""))</f>
        <v/>
      </c>
      <c r="P64" s="15" t="str">
        <f>IF(COUNTIF(Calculations!$AQ:$AQ,Subgroup_number)=1,INDEX(Calculations!AQ:BR,MATCH(Subgroup_number,Calculations!AQ:AQ,0),10),IF(Subgroup_number=Calculations!BV$19,Calculations!BV$16,""))</f>
        <v/>
      </c>
      <c r="Q64" s="15" t="str">
        <f>IF(COUNTIF(Calculations!$AQ:$AQ,Subgroup_number)=1,INDEX(Calculations!AQ:BR,MATCH(Subgroup_number,Calculations!AQ:AQ,0),19),IF(Subgroup_number=Calculations!BV$19,Calculations!BV$8,""))</f>
        <v/>
      </c>
      <c r="R64" s="50" t="str">
        <f>IF(COUNTIF(Calculations!$AQ:$AQ,Subgroup_number)=1,INDEX(Calculations!AQ:BR,MATCH(Subgroup_number,Calculations!AQ:AQ,0),20),IF(Subgroup_number=Calculations!BV$19,Calculations!BV$9,""))</f>
        <v/>
      </c>
      <c r="S64" s="116"/>
      <c r="U64" s="116"/>
      <c r="W64" s="116"/>
    </row>
    <row r="65" spans="1:23" x14ac:dyDescent="0.2">
      <c r="A65" s="9"/>
      <c r="F65" s="48">
        <v>64</v>
      </c>
      <c r="G65" s="15" t="str">
        <f>IF(Subgroup_number&lt;=MAX(Calculations!AQ:AQ),IF(COUNTIF(Calculations!Z:Z,"="&amp;'Subgroup Analysis'!F65)=1,INDEX(Lookup_table_subgroup,MATCH(Subgroup_number,Calculations!Z:Z,0),2),VLOOKUP($F65,Calculations!AQ:BR,2,FALSE)),IF(Subgroup_number=Calculations!BV$19,"Combined effect size",""))</f>
        <v/>
      </c>
      <c r="H6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5" s="15" t="str">
        <f>IF(COUNTIF(Calculations!$AQ:$AQ,Subgroup_number)=1,INDEX(Calculations!AQ:BR,MATCH(Subgroup_number,Calculations!AQ:AQ,0),5),IF(Subgroup_number=Calculations!BV$19,Calculations!BV$12,""))</f>
        <v/>
      </c>
      <c r="M65" s="15" t="str">
        <f>IF(COUNTIF(Calculations!$AQ:$AQ,Subgroup_number)=1,INDEX(Calculations!AQ:BR,MATCH(Subgroup_number,Calculations!AQ:AQ,0),6),IF(Subgroup_number=Calculations!BV$19,Calculations!BV$13,""))</f>
        <v/>
      </c>
      <c r="N65" s="15" t="str">
        <f>IF(COUNTIF(Calculations!$AQ:$AQ,Subgroup_number)=1,INDEX(Calculations!AQ:BR,MATCH(Subgroup_number,Calculations!AQ:AQ,0),7),IF(Subgroup_number=Calculations!BV$19,Calculations!BV$14,""))</f>
        <v/>
      </c>
      <c r="O65" s="15" t="str">
        <f>IF(COUNTIF(Calculations!$AQ:$AQ,Subgroup_number)=1,INDEX(Calculations!AQ:BR,MATCH(Subgroup_number,Calculations!AQ:AQ,0),9),IF(Subgroup_number=Calculations!BV$19,Calculations!BV$15,""))</f>
        <v/>
      </c>
      <c r="P65" s="15" t="str">
        <f>IF(COUNTIF(Calculations!$AQ:$AQ,Subgroup_number)=1,INDEX(Calculations!AQ:BR,MATCH(Subgroup_number,Calculations!AQ:AQ,0),10),IF(Subgroup_number=Calculations!BV$19,Calculations!BV$16,""))</f>
        <v/>
      </c>
      <c r="Q65" s="15" t="str">
        <f>IF(COUNTIF(Calculations!$AQ:$AQ,Subgroup_number)=1,INDEX(Calculations!AQ:BR,MATCH(Subgroup_number,Calculations!AQ:AQ,0),19),IF(Subgroup_number=Calculations!BV$19,Calculations!BV$8,""))</f>
        <v/>
      </c>
      <c r="R65" s="50" t="str">
        <f>IF(COUNTIF(Calculations!$AQ:$AQ,Subgroup_number)=1,INDEX(Calculations!AQ:BR,MATCH(Subgroup_number,Calculations!AQ:AQ,0),20),IF(Subgroup_number=Calculations!BV$19,Calculations!BV$9,""))</f>
        <v/>
      </c>
      <c r="S65" s="116"/>
      <c r="U65" s="116"/>
      <c r="W65" s="116"/>
    </row>
    <row r="66" spans="1:23" x14ac:dyDescent="0.2">
      <c r="A66" s="9"/>
      <c r="F66" s="48">
        <v>65</v>
      </c>
      <c r="G66" s="15" t="str">
        <f>IF(Subgroup_number&lt;=MAX(Calculations!AQ:AQ),IF(COUNTIF(Calculations!Z:Z,"="&amp;'Subgroup Analysis'!F66)=1,INDEX(Lookup_table_subgroup,MATCH(Subgroup_number,Calculations!Z:Z,0),2),VLOOKUP($F66,Calculations!AQ:BR,2,FALSE)),IF(Subgroup_number=Calculations!BV$19,"Combined effect size",""))</f>
        <v/>
      </c>
      <c r="H6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6" s="15" t="str">
        <f>IF(COUNTIF(Calculations!$AQ:$AQ,Subgroup_number)=1,INDEX(Calculations!AQ:BR,MATCH(Subgroup_number,Calculations!AQ:AQ,0),5),IF(Subgroup_number=Calculations!BV$19,Calculations!BV$12,""))</f>
        <v/>
      </c>
      <c r="M66" s="15" t="str">
        <f>IF(COUNTIF(Calculations!$AQ:$AQ,Subgroup_number)=1,INDEX(Calculations!AQ:BR,MATCH(Subgroup_number,Calculations!AQ:AQ,0),6),IF(Subgroup_number=Calculations!BV$19,Calculations!BV$13,""))</f>
        <v/>
      </c>
      <c r="N66" s="15" t="str">
        <f>IF(COUNTIF(Calculations!$AQ:$AQ,Subgroup_number)=1,INDEX(Calculations!AQ:BR,MATCH(Subgroup_number,Calculations!AQ:AQ,0),7),IF(Subgroup_number=Calculations!BV$19,Calculations!BV$14,""))</f>
        <v/>
      </c>
      <c r="O66" s="15" t="str">
        <f>IF(COUNTIF(Calculations!$AQ:$AQ,Subgroup_number)=1,INDEX(Calculations!AQ:BR,MATCH(Subgroup_number,Calculations!AQ:AQ,0),9),IF(Subgroup_number=Calculations!BV$19,Calculations!BV$15,""))</f>
        <v/>
      </c>
      <c r="P66" s="15" t="str">
        <f>IF(COUNTIF(Calculations!$AQ:$AQ,Subgroup_number)=1,INDEX(Calculations!AQ:BR,MATCH(Subgroup_number,Calculations!AQ:AQ,0),10),IF(Subgroup_number=Calculations!BV$19,Calculations!BV$16,""))</f>
        <v/>
      </c>
      <c r="Q66" s="15" t="str">
        <f>IF(COUNTIF(Calculations!$AQ:$AQ,Subgroup_number)=1,INDEX(Calculations!AQ:BR,MATCH(Subgroup_number,Calculations!AQ:AQ,0),19),IF(Subgroup_number=Calculations!BV$19,Calculations!BV$8,""))</f>
        <v/>
      </c>
      <c r="R66" s="50" t="str">
        <f>IF(COUNTIF(Calculations!$AQ:$AQ,Subgroup_number)=1,INDEX(Calculations!AQ:BR,MATCH(Subgroup_number,Calculations!AQ:AQ,0),20),IF(Subgroup_number=Calculations!BV$19,Calculations!BV$9,""))</f>
        <v/>
      </c>
      <c r="S66" s="116"/>
      <c r="U66" s="116"/>
      <c r="W66" s="116"/>
    </row>
    <row r="67" spans="1:23" x14ac:dyDescent="0.2">
      <c r="A67" s="9"/>
      <c r="F67" s="48">
        <v>66</v>
      </c>
      <c r="G67" s="15" t="str">
        <f>IF(Subgroup_number&lt;=MAX(Calculations!AQ:AQ),IF(COUNTIF(Calculations!Z:Z,"="&amp;'Subgroup Analysis'!F67)=1,INDEX(Lookup_table_subgroup,MATCH(Subgroup_number,Calculations!Z:Z,0),2),VLOOKUP($F67,Calculations!AQ:BR,2,FALSE)),IF(Subgroup_number=Calculations!BV$19,"Combined effect size",""))</f>
        <v/>
      </c>
      <c r="H6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7" s="15" t="str">
        <f>IF(COUNTIF(Calculations!$AQ:$AQ,Subgroup_number)=1,INDEX(Calculations!AQ:BR,MATCH(Subgroup_number,Calculations!AQ:AQ,0),5),IF(Subgroup_number=Calculations!BV$19,Calculations!BV$12,""))</f>
        <v/>
      </c>
      <c r="M67" s="15" t="str">
        <f>IF(COUNTIF(Calculations!$AQ:$AQ,Subgroup_number)=1,INDEX(Calculations!AQ:BR,MATCH(Subgroup_number,Calculations!AQ:AQ,0),6),IF(Subgroup_number=Calculations!BV$19,Calculations!BV$13,""))</f>
        <v/>
      </c>
      <c r="N67" s="15" t="str">
        <f>IF(COUNTIF(Calculations!$AQ:$AQ,Subgroup_number)=1,INDEX(Calculations!AQ:BR,MATCH(Subgroup_number,Calculations!AQ:AQ,0),7),IF(Subgroup_number=Calculations!BV$19,Calculations!BV$14,""))</f>
        <v/>
      </c>
      <c r="O67" s="15" t="str">
        <f>IF(COUNTIF(Calculations!$AQ:$AQ,Subgroup_number)=1,INDEX(Calculations!AQ:BR,MATCH(Subgroup_number,Calculations!AQ:AQ,0),9),IF(Subgroup_number=Calculations!BV$19,Calculations!BV$15,""))</f>
        <v/>
      </c>
      <c r="P67" s="15" t="str">
        <f>IF(COUNTIF(Calculations!$AQ:$AQ,Subgroup_number)=1,INDEX(Calculations!AQ:BR,MATCH(Subgroup_number,Calculations!AQ:AQ,0),10),IF(Subgroup_number=Calculations!BV$19,Calculations!BV$16,""))</f>
        <v/>
      </c>
      <c r="Q67" s="15" t="str">
        <f>IF(COUNTIF(Calculations!$AQ:$AQ,Subgroup_number)=1,INDEX(Calculations!AQ:BR,MATCH(Subgroup_number,Calculations!AQ:AQ,0),19),IF(Subgroup_number=Calculations!BV$19,Calculations!BV$8,""))</f>
        <v/>
      </c>
      <c r="R67" s="50" t="str">
        <f>IF(COUNTIF(Calculations!$AQ:$AQ,Subgroup_number)=1,INDEX(Calculations!AQ:BR,MATCH(Subgroup_number,Calculations!AQ:AQ,0),20),IF(Subgroup_number=Calculations!BV$19,Calculations!BV$9,""))</f>
        <v/>
      </c>
      <c r="S67" s="116"/>
      <c r="U67" s="116"/>
      <c r="W67" s="116"/>
    </row>
    <row r="68" spans="1:23" x14ac:dyDescent="0.2">
      <c r="A68" s="9"/>
      <c r="F68" s="48">
        <v>67</v>
      </c>
      <c r="G68" s="15" t="str">
        <f>IF(Subgroup_number&lt;=MAX(Calculations!AQ:AQ),IF(COUNTIF(Calculations!Z:Z,"="&amp;'Subgroup Analysis'!F68)=1,INDEX(Lookup_table_subgroup,MATCH(Subgroup_number,Calculations!Z:Z,0),2),VLOOKUP($F68,Calculations!AQ:BR,2,FALSE)),IF(Subgroup_number=Calculations!BV$19,"Combined effect size",""))</f>
        <v/>
      </c>
      <c r="H6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8" s="15" t="str">
        <f>IF(COUNTIF(Calculations!$AQ:$AQ,Subgroup_number)=1,INDEX(Calculations!AQ:BR,MATCH(Subgroup_number,Calculations!AQ:AQ,0),5),IF(Subgroup_number=Calculations!BV$19,Calculations!BV$12,""))</f>
        <v/>
      </c>
      <c r="M68" s="15" t="str">
        <f>IF(COUNTIF(Calculations!$AQ:$AQ,Subgroup_number)=1,INDEX(Calculations!AQ:BR,MATCH(Subgroup_number,Calculations!AQ:AQ,0),6),IF(Subgroup_number=Calculations!BV$19,Calculations!BV$13,""))</f>
        <v/>
      </c>
      <c r="N68" s="15" t="str">
        <f>IF(COUNTIF(Calculations!$AQ:$AQ,Subgroup_number)=1,INDEX(Calculations!AQ:BR,MATCH(Subgroup_number,Calculations!AQ:AQ,0),7),IF(Subgroup_number=Calculations!BV$19,Calculations!BV$14,""))</f>
        <v/>
      </c>
      <c r="O68" s="15" t="str">
        <f>IF(COUNTIF(Calculations!$AQ:$AQ,Subgroup_number)=1,INDEX(Calculations!AQ:BR,MATCH(Subgroup_number,Calculations!AQ:AQ,0),9),IF(Subgroup_number=Calculations!BV$19,Calculations!BV$15,""))</f>
        <v/>
      </c>
      <c r="P68" s="15" t="str">
        <f>IF(COUNTIF(Calculations!$AQ:$AQ,Subgroup_number)=1,INDEX(Calculations!AQ:BR,MATCH(Subgroup_number,Calculations!AQ:AQ,0),10),IF(Subgroup_number=Calculations!BV$19,Calculations!BV$16,""))</f>
        <v/>
      </c>
      <c r="Q68" s="15" t="str">
        <f>IF(COUNTIF(Calculations!$AQ:$AQ,Subgroup_number)=1,INDEX(Calculations!AQ:BR,MATCH(Subgroup_number,Calculations!AQ:AQ,0),19),IF(Subgroup_number=Calculations!BV$19,Calculations!BV$8,""))</f>
        <v/>
      </c>
      <c r="R68" s="50" t="str">
        <f>IF(COUNTIF(Calculations!$AQ:$AQ,Subgroup_number)=1,INDEX(Calculations!AQ:BR,MATCH(Subgroup_number,Calculations!AQ:AQ,0),20),IF(Subgroup_number=Calculations!BV$19,Calculations!BV$9,""))</f>
        <v/>
      </c>
      <c r="S68" s="116"/>
      <c r="U68" s="116"/>
      <c r="W68" s="116"/>
    </row>
    <row r="69" spans="1:23" x14ac:dyDescent="0.2">
      <c r="A69" s="9"/>
      <c r="F69" s="48">
        <v>68</v>
      </c>
      <c r="G69" s="15" t="str">
        <f>IF(Subgroup_number&lt;=MAX(Calculations!AQ:AQ),IF(COUNTIF(Calculations!Z:Z,"="&amp;'Subgroup Analysis'!F69)=1,INDEX(Lookup_table_subgroup,MATCH(Subgroup_number,Calculations!Z:Z,0),2),VLOOKUP($F69,Calculations!AQ:BR,2,FALSE)),IF(Subgroup_number=Calculations!BV$19,"Combined effect size",""))</f>
        <v/>
      </c>
      <c r="H6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6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6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6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69" s="15" t="str">
        <f>IF(COUNTIF(Calculations!$AQ:$AQ,Subgroup_number)=1,INDEX(Calculations!AQ:BR,MATCH(Subgroup_number,Calculations!AQ:AQ,0),5),IF(Subgroup_number=Calculations!BV$19,Calculations!BV$12,""))</f>
        <v/>
      </c>
      <c r="M69" s="15" t="str">
        <f>IF(COUNTIF(Calculations!$AQ:$AQ,Subgroup_number)=1,INDEX(Calculations!AQ:BR,MATCH(Subgroup_number,Calculations!AQ:AQ,0),6),IF(Subgroup_number=Calculations!BV$19,Calculations!BV$13,""))</f>
        <v/>
      </c>
      <c r="N69" s="15" t="str">
        <f>IF(COUNTIF(Calculations!$AQ:$AQ,Subgroup_number)=1,INDEX(Calculations!AQ:BR,MATCH(Subgroup_number,Calculations!AQ:AQ,0),7),IF(Subgroup_number=Calculations!BV$19,Calculations!BV$14,""))</f>
        <v/>
      </c>
      <c r="O69" s="15" t="str">
        <f>IF(COUNTIF(Calculations!$AQ:$AQ,Subgroup_number)=1,INDEX(Calculations!AQ:BR,MATCH(Subgroup_number,Calculations!AQ:AQ,0),9),IF(Subgroup_number=Calculations!BV$19,Calculations!BV$15,""))</f>
        <v/>
      </c>
      <c r="P69" s="15" t="str">
        <f>IF(COUNTIF(Calculations!$AQ:$AQ,Subgroup_number)=1,INDEX(Calculations!AQ:BR,MATCH(Subgroup_number,Calculations!AQ:AQ,0),10),IF(Subgroup_number=Calculations!BV$19,Calculations!BV$16,""))</f>
        <v/>
      </c>
      <c r="Q69" s="15" t="str">
        <f>IF(COUNTIF(Calculations!$AQ:$AQ,Subgroup_number)=1,INDEX(Calculations!AQ:BR,MATCH(Subgroup_number,Calculations!AQ:AQ,0),19),IF(Subgroup_number=Calculations!BV$19,Calculations!BV$8,""))</f>
        <v/>
      </c>
      <c r="R69" s="50" t="str">
        <f>IF(COUNTIF(Calculations!$AQ:$AQ,Subgroup_number)=1,INDEX(Calculations!AQ:BR,MATCH(Subgroup_number,Calculations!AQ:AQ,0),20),IF(Subgroup_number=Calculations!BV$19,Calculations!BV$9,""))</f>
        <v/>
      </c>
      <c r="S69" s="116"/>
      <c r="U69" s="116"/>
      <c r="W69" s="116"/>
    </row>
    <row r="70" spans="1:23" x14ac:dyDescent="0.2">
      <c r="A70" s="9"/>
      <c r="F70" s="48">
        <v>69</v>
      </c>
      <c r="G70" s="15" t="str">
        <f>IF(Subgroup_number&lt;=MAX(Calculations!AQ:AQ),IF(COUNTIF(Calculations!Z:Z,"="&amp;'Subgroup Analysis'!F70)=1,INDEX(Lookup_table_subgroup,MATCH(Subgroup_number,Calculations!Z:Z,0),2),VLOOKUP($F70,Calculations!AQ:BR,2,FALSE)),IF(Subgroup_number=Calculations!BV$19,"Combined effect size",""))</f>
        <v/>
      </c>
      <c r="H7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0" s="15" t="str">
        <f>IF(COUNTIF(Calculations!$AQ:$AQ,Subgroup_number)=1,INDEX(Calculations!AQ:BR,MATCH(Subgroup_number,Calculations!AQ:AQ,0),5),IF(Subgroup_number=Calculations!BV$19,Calculations!BV$12,""))</f>
        <v/>
      </c>
      <c r="M70" s="15" t="str">
        <f>IF(COUNTIF(Calculations!$AQ:$AQ,Subgroup_number)=1,INDEX(Calculations!AQ:BR,MATCH(Subgroup_number,Calculations!AQ:AQ,0),6),IF(Subgroup_number=Calculations!BV$19,Calculations!BV$13,""))</f>
        <v/>
      </c>
      <c r="N70" s="15" t="str">
        <f>IF(COUNTIF(Calculations!$AQ:$AQ,Subgroup_number)=1,INDEX(Calculations!AQ:BR,MATCH(Subgroup_number,Calculations!AQ:AQ,0),7),IF(Subgroup_number=Calculations!BV$19,Calculations!BV$14,""))</f>
        <v/>
      </c>
      <c r="O70" s="15" t="str">
        <f>IF(COUNTIF(Calculations!$AQ:$AQ,Subgroup_number)=1,INDEX(Calculations!AQ:BR,MATCH(Subgroup_number,Calculations!AQ:AQ,0),9),IF(Subgroup_number=Calculations!BV$19,Calculations!BV$15,""))</f>
        <v/>
      </c>
      <c r="P70" s="15" t="str">
        <f>IF(COUNTIF(Calculations!$AQ:$AQ,Subgroup_number)=1,INDEX(Calculations!AQ:BR,MATCH(Subgroup_number,Calculations!AQ:AQ,0),10),IF(Subgroup_number=Calculations!BV$19,Calculations!BV$16,""))</f>
        <v/>
      </c>
      <c r="Q70" s="15" t="str">
        <f>IF(COUNTIF(Calculations!$AQ:$AQ,Subgroup_number)=1,INDEX(Calculations!AQ:BR,MATCH(Subgroup_number,Calculations!AQ:AQ,0),19),IF(Subgroup_number=Calculations!BV$19,Calculations!BV$8,""))</f>
        <v/>
      </c>
      <c r="R70" s="50" t="str">
        <f>IF(COUNTIF(Calculations!$AQ:$AQ,Subgroup_number)=1,INDEX(Calculations!AQ:BR,MATCH(Subgroup_number,Calculations!AQ:AQ,0),20),IF(Subgroup_number=Calculations!BV$19,Calculations!BV$9,""))</f>
        <v/>
      </c>
      <c r="S70" s="116"/>
      <c r="U70" s="116"/>
      <c r="W70" s="116"/>
    </row>
    <row r="71" spans="1:23" x14ac:dyDescent="0.2">
      <c r="A71" s="9"/>
      <c r="F71" s="48">
        <v>70</v>
      </c>
      <c r="G71" s="15" t="str">
        <f>IF(Subgroup_number&lt;=MAX(Calculations!AQ:AQ),IF(COUNTIF(Calculations!Z:Z,"="&amp;'Subgroup Analysis'!F71)=1,INDEX(Lookup_table_subgroup,MATCH(Subgroup_number,Calculations!Z:Z,0),2),VLOOKUP($F71,Calculations!AQ:BR,2,FALSE)),IF(Subgroup_number=Calculations!BV$19,"Combined effect size",""))</f>
        <v/>
      </c>
      <c r="H7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1" s="15" t="str">
        <f>IF(COUNTIF(Calculations!$AQ:$AQ,Subgroup_number)=1,INDEX(Calculations!AQ:BR,MATCH(Subgroup_number,Calculations!AQ:AQ,0),5),IF(Subgroup_number=Calculations!BV$19,Calculations!BV$12,""))</f>
        <v/>
      </c>
      <c r="M71" s="15" t="str">
        <f>IF(COUNTIF(Calculations!$AQ:$AQ,Subgroup_number)=1,INDEX(Calculations!AQ:BR,MATCH(Subgroup_number,Calculations!AQ:AQ,0),6),IF(Subgroup_number=Calculations!BV$19,Calculations!BV$13,""))</f>
        <v/>
      </c>
      <c r="N71" s="15" t="str">
        <f>IF(COUNTIF(Calculations!$AQ:$AQ,Subgroup_number)=1,INDEX(Calculations!AQ:BR,MATCH(Subgroup_number,Calculations!AQ:AQ,0),7),IF(Subgroup_number=Calculations!BV$19,Calculations!BV$14,""))</f>
        <v/>
      </c>
      <c r="O71" s="15" t="str">
        <f>IF(COUNTIF(Calculations!$AQ:$AQ,Subgroup_number)=1,INDEX(Calculations!AQ:BR,MATCH(Subgroup_number,Calculations!AQ:AQ,0),9),IF(Subgroup_number=Calculations!BV$19,Calculations!BV$15,""))</f>
        <v/>
      </c>
      <c r="P71" s="15" t="str">
        <f>IF(COUNTIF(Calculations!$AQ:$AQ,Subgroup_number)=1,INDEX(Calculations!AQ:BR,MATCH(Subgroup_number,Calculations!AQ:AQ,0),10),IF(Subgroup_number=Calculations!BV$19,Calculations!BV$16,""))</f>
        <v/>
      </c>
      <c r="Q71" s="15" t="str">
        <f>IF(COUNTIF(Calculations!$AQ:$AQ,Subgroup_number)=1,INDEX(Calculations!AQ:BR,MATCH(Subgroup_number,Calculations!AQ:AQ,0),19),IF(Subgroup_number=Calculations!BV$19,Calculations!BV$8,""))</f>
        <v/>
      </c>
      <c r="R71" s="50" t="str">
        <f>IF(COUNTIF(Calculations!$AQ:$AQ,Subgroup_number)=1,INDEX(Calculations!AQ:BR,MATCH(Subgroup_number,Calculations!AQ:AQ,0),20),IF(Subgroup_number=Calculations!BV$19,Calculations!BV$9,""))</f>
        <v/>
      </c>
      <c r="S71" s="116"/>
      <c r="U71" s="116"/>
      <c r="W71" s="116"/>
    </row>
    <row r="72" spans="1:23" x14ac:dyDescent="0.2">
      <c r="A72" s="9"/>
      <c r="F72" s="48">
        <v>71</v>
      </c>
      <c r="G72" s="15" t="str">
        <f>IF(Subgroup_number&lt;=MAX(Calculations!AQ:AQ),IF(COUNTIF(Calculations!Z:Z,"="&amp;'Subgroup Analysis'!F72)=1,INDEX(Lookup_table_subgroup,MATCH(Subgroup_number,Calculations!Z:Z,0),2),VLOOKUP($F72,Calculations!AQ:BR,2,FALSE)),IF(Subgroup_number=Calculations!BV$19,"Combined effect size",""))</f>
        <v/>
      </c>
      <c r="H7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2" s="15" t="str">
        <f>IF(COUNTIF(Calculations!$AQ:$AQ,Subgroup_number)=1,INDEX(Calculations!AQ:BR,MATCH(Subgroup_number,Calculations!AQ:AQ,0),5),IF(Subgroup_number=Calculations!BV$19,Calculations!BV$12,""))</f>
        <v/>
      </c>
      <c r="M72" s="15" t="str">
        <f>IF(COUNTIF(Calculations!$AQ:$AQ,Subgroup_number)=1,INDEX(Calculations!AQ:BR,MATCH(Subgroup_number,Calculations!AQ:AQ,0),6),IF(Subgroup_number=Calculations!BV$19,Calculations!BV$13,""))</f>
        <v/>
      </c>
      <c r="N72" s="15" t="str">
        <f>IF(COUNTIF(Calculations!$AQ:$AQ,Subgroup_number)=1,INDEX(Calculations!AQ:BR,MATCH(Subgroup_number,Calculations!AQ:AQ,0),7),IF(Subgroup_number=Calculations!BV$19,Calculations!BV$14,""))</f>
        <v/>
      </c>
      <c r="O72" s="15" t="str">
        <f>IF(COUNTIF(Calculations!$AQ:$AQ,Subgroup_number)=1,INDEX(Calculations!AQ:BR,MATCH(Subgroup_number,Calculations!AQ:AQ,0),9),IF(Subgroup_number=Calculations!BV$19,Calculations!BV$15,""))</f>
        <v/>
      </c>
      <c r="P72" s="15" t="str">
        <f>IF(COUNTIF(Calculations!$AQ:$AQ,Subgroup_number)=1,INDEX(Calculations!AQ:BR,MATCH(Subgroup_number,Calculations!AQ:AQ,0),10),IF(Subgroup_number=Calculations!BV$19,Calculations!BV$16,""))</f>
        <v/>
      </c>
      <c r="Q72" s="15" t="str">
        <f>IF(COUNTIF(Calculations!$AQ:$AQ,Subgroup_number)=1,INDEX(Calculations!AQ:BR,MATCH(Subgroup_number,Calculations!AQ:AQ,0),19),IF(Subgroup_number=Calculations!BV$19,Calculations!BV$8,""))</f>
        <v/>
      </c>
      <c r="R72" s="50" t="str">
        <f>IF(COUNTIF(Calculations!$AQ:$AQ,Subgroup_number)=1,INDEX(Calculations!AQ:BR,MATCH(Subgroup_number,Calculations!AQ:AQ,0),20),IF(Subgroup_number=Calculations!BV$19,Calculations!BV$9,""))</f>
        <v/>
      </c>
      <c r="S72" s="116"/>
      <c r="U72" s="116"/>
      <c r="W72" s="116"/>
    </row>
    <row r="73" spans="1:23" x14ac:dyDescent="0.2">
      <c r="A73" s="9"/>
      <c r="F73" s="48">
        <v>72</v>
      </c>
      <c r="G73" s="15" t="str">
        <f>IF(Subgroup_number&lt;=MAX(Calculations!AQ:AQ),IF(COUNTIF(Calculations!Z:Z,"="&amp;'Subgroup Analysis'!F73)=1,INDEX(Lookup_table_subgroup,MATCH(Subgroup_number,Calculations!Z:Z,0),2),VLOOKUP($F73,Calculations!AQ:BR,2,FALSE)),IF(Subgroup_number=Calculations!BV$19,"Combined effect size",""))</f>
        <v/>
      </c>
      <c r="H7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3" s="15" t="str">
        <f>IF(COUNTIF(Calculations!$AQ:$AQ,Subgroup_number)=1,INDEX(Calculations!AQ:BR,MATCH(Subgroup_number,Calculations!AQ:AQ,0),5),IF(Subgroup_number=Calculations!BV$19,Calculations!BV$12,""))</f>
        <v/>
      </c>
      <c r="M73" s="15" t="str">
        <f>IF(COUNTIF(Calculations!$AQ:$AQ,Subgroup_number)=1,INDEX(Calculations!AQ:BR,MATCH(Subgroup_number,Calculations!AQ:AQ,0),6),IF(Subgroup_number=Calculations!BV$19,Calculations!BV$13,""))</f>
        <v/>
      </c>
      <c r="N73" s="15" t="str">
        <f>IF(COUNTIF(Calculations!$AQ:$AQ,Subgroup_number)=1,INDEX(Calculations!AQ:BR,MATCH(Subgroup_number,Calculations!AQ:AQ,0),7),IF(Subgroup_number=Calculations!BV$19,Calculations!BV$14,""))</f>
        <v/>
      </c>
      <c r="O73" s="15" t="str">
        <f>IF(COUNTIF(Calculations!$AQ:$AQ,Subgroup_number)=1,INDEX(Calculations!AQ:BR,MATCH(Subgroup_number,Calculations!AQ:AQ,0),9),IF(Subgroup_number=Calculations!BV$19,Calculations!BV$15,""))</f>
        <v/>
      </c>
      <c r="P73" s="15" t="str">
        <f>IF(COUNTIF(Calculations!$AQ:$AQ,Subgroup_number)=1,INDEX(Calculations!AQ:BR,MATCH(Subgroup_number,Calculations!AQ:AQ,0),10),IF(Subgroup_number=Calculations!BV$19,Calculations!BV$16,""))</f>
        <v/>
      </c>
      <c r="Q73" s="15" t="str">
        <f>IF(COUNTIF(Calculations!$AQ:$AQ,Subgroup_number)=1,INDEX(Calculations!AQ:BR,MATCH(Subgroup_number,Calculations!AQ:AQ,0),19),IF(Subgroup_number=Calculations!BV$19,Calculations!BV$8,""))</f>
        <v/>
      </c>
      <c r="R73" s="50" t="str">
        <f>IF(COUNTIF(Calculations!$AQ:$AQ,Subgroup_number)=1,INDEX(Calculations!AQ:BR,MATCH(Subgroup_number,Calculations!AQ:AQ,0),20),IF(Subgroup_number=Calculations!BV$19,Calculations!BV$9,""))</f>
        <v/>
      </c>
      <c r="S73" s="116"/>
      <c r="U73" s="116"/>
      <c r="W73" s="116"/>
    </row>
    <row r="74" spans="1:23" x14ac:dyDescent="0.2">
      <c r="A74" s="9"/>
      <c r="F74" s="48">
        <v>73</v>
      </c>
      <c r="G74" s="15" t="str">
        <f>IF(Subgroup_number&lt;=MAX(Calculations!AQ:AQ),IF(COUNTIF(Calculations!Z:Z,"="&amp;'Subgroup Analysis'!F74)=1,INDEX(Lookup_table_subgroup,MATCH(Subgroup_number,Calculations!Z:Z,0),2),VLOOKUP($F74,Calculations!AQ:BR,2,FALSE)),IF(Subgroup_number=Calculations!BV$19,"Combined effect size",""))</f>
        <v/>
      </c>
      <c r="H7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4" s="15" t="str">
        <f>IF(COUNTIF(Calculations!$AQ:$AQ,Subgroup_number)=1,INDEX(Calculations!AQ:BR,MATCH(Subgroup_number,Calculations!AQ:AQ,0),5),IF(Subgroup_number=Calculations!BV$19,Calculations!BV$12,""))</f>
        <v/>
      </c>
      <c r="M74" s="15" t="str">
        <f>IF(COUNTIF(Calculations!$AQ:$AQ,Subgroup_number)=1,INDEX(Calculations!AQ:BR,MATCH(Subgroup_number,Calculations!AQ:AQ,0),6),IF(Subgroup_number=Calculations!BV$19,Calculations!BV$13,""))</f>
        <v/>
      </c>
      <c r="N74" s="15" t="str">
        <f>IF(COUNTIF(Calculations!$AQ:$AQ,Subgroup_number)=1,INDEX(Calculations!AQ:BR,MATCH(Subgroup_number,Calculations!AQ:AQ,0),7),IF(Subgroup_number=Calculations!BV$19,Calculations!BV$14,""))</f>
        <v/>
      </c>
      <c r="O74" s="15" t="str">
        <f>IF(COUNTIF(Calculations!$AQ:$AQ,Subgroup_number)=1,INDEX(Calculations!AQ:BR,MATCH(Subgroup_number,Calculations!AQ:AQ,0),9),IF(Subgroup_number=Calculations!BV$19,Calculations!BV$15,""))</f>
        <v/>
      </c>
      <c r="P74" s="15" t="str">
        <f>IF(COUNTIF(Calculations!$AQ:$AQ,Subgroup_number)=1,INDEX(Calculations!AQ:BR,MATCH(Subgroup_number,Calculations!AQ:AQ,0),10),IF(Subgroup_number=Calculations!BV$19,Calculations!BV$16,""))</f>
        <v/>
      </c>
      <c r="Q74" s="15" t="str">
        <f>IF(COUNTIF(Calculations!$AQ:$AQ,Subgroup_number)=1,INDEX(Calculations!AQ:BR,MATCH(Subgroup_number,Calculations!AQ:AQ,0),19),IF(Subgroup_number=Calculations!BV$19,Calculations!BV$8,""))</f>
        <v/>
      </c>
      <c r="R74" s="50" t="str">
        <f>IF(COUNTIF(Calculations!$AQ:$AQ,Subgroup_number)=1,INDEX(Calculations!AQ:BR,MATCH(Subgroup_number,Calculations!AQ:AQ,0),20),IF(Subgroup_number=Calculations!BV$19,Calculations!BV$9,""))</f>
        <v/>
      </c>
      <c r="S74" s="116"/>
      <c r="U74" s="116"/>
      <c r="W74" s="116"/>
    </row>
    <row r="75" spans="1:23" x14ac:dyDescent="0.2">
      <c r="A75" s="9"/>
      <c r="F75" s="48">
        <v>74</v>
      </c>
      <c r="G75" s="15" t="str">
        <f>IF(Subgroup_number&lt;=MAX(Calculations!AQ:AQ),IF(COUNTIF(Calculations!Z:Z,"="&amp;'Subgroup Analysis'!F75)=1,INDEX(Lookup_table_subgroup,MATCH(Subgroup_number,Calculations!Z:Z,0),2),VLOOKUP($F75,Calculations!AQ:BR,2,FALSE)),IF(Subgroup_number=Calculations!BV$19,"Combined effect size",""))</f>
        <v/>
      </c>
      <c r="H7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5" s="15" t="str">
        <f>IF(COUNTIF(Calculations!$AQ:$AQ,Subgroup_number)=1,INDEX(Calculations!AQ:BR,MATCH(Subgroup_number,Calculations!AQ:AQ,0),5),IF(Subgroup_number=Calculations!BV$19,Calculations!BV$12,""))</f>
        <v/>
      </c>
      <c r="M75" s="15" t="str">
        <f>IF(COUNTIF(Calculations!$AQ:$AQ,Subgroup_number)=1,INDEX(Calculations!AQ:BR,MATCH(Subgroup_number,Calculations!AQ:AQ,0),6),IF(Subgroup_number=Calculations!BV$19,Calculations!BV$13,""))</f>
        <v/>
      </c>
      <c r="N75" s="15" t="str">
        <f>IF(COUNTIF(Calculations!$AQ:$AQ,Subgroup_number)=1,INDEX(Calculations!AQ:BR,MATCH(Subgroup_number,Calculations!AQ:AQ,0),7),IF(Subgroup_number=Calculations!BV$19,Calculations!BV$14,""))</f>
        <v/>
      </c>
      <c r="O75" s="15" t="str">
        <f>IF(COUNTIF(Calculations!$AQ:$AQ,Subgroup_number)=1,INDEX(Calculations!AQ:BR,MATCH(Subgroup_number,Calculations!AQ:AQ,0),9),IF(Subgroup_number=Calculations!BV$19,Calculations!BV$15,""))</f>
        <v/>
      </c>
      <c r="P75" s="15" t="str">
        <f>IF(COUNTIF(Calculations!$AQ:$AQ,Subgroup_number)=1,INDEX(Calculations!AQ:BR,MATCH(Subgroup_number,Calculations!AQ:AQ,0),10),IF(Subgroup_number=Calculations!BV$19,Calculations!BV$16,""))</f>
        <v/>
      </c>
      <c r="Q75" s="15" t="str">
        <f>IF(COUNTIF(Calculations!$AQ:$AQ,Subgroup_number)=1,INDEX(Calculations!AQ:BR,MATCH(Subgroup_number,Calculations!AQ:AQ,0),19),IF(Subgroup_number=Calculations!BV$19,Calculations!BV$8,""))</f>
        <v/>
      </c>
      <c r="R75" s="50" t="str">
        <f>IF(COUNTIF(Calculations!$AQ:$AQ,Subgroup_number)=1,INDEX(Calculations!AQ:BR,MATCH(Subgroup_number,Calculations!AQ:AQ,0),20),IF(Subgroup_number=Calculations!BV$19,Calculations!BV$9,""))</f>
        <v/>
      </c>
      <c r="S75" s="116"/>
      <c r="U75" s="116"/>
      <c r="W75" s="116"/>
    </row>
    <row r="76" spans="1:23" x14ac:dyDescent="0.2">
      <c r="A76" s="9"/>
      <c r="F76" s="48">
        <v>75</v>
      </c>
      <c r="G76" s="15" t="str">
        <f>IF(Subgroup_number&lt;=MAX(Calculations!AQ:AQ),IF(COUNTIF(Calculations!Z:Z,"="&amp;'Subgroup Analysis'!F76)=1,INDEX(Lookup_table_subgroup,MATCH(Subgroup_number,Calculations!Z:Z,0),2),VLOOKUP($F76,Calculations!AQ:BR,2,FALSE)),IF(Subgroup_number=Calculations!BV$19,"Combined effect size",""))</f>
        <v/>
      </c>
      <c r="H7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6" s="15" t="str">
        <f>IF(COUNTIF(Calculations!$AQ:$AQ,Subgroup_number)=1,INDEX(Calculations!AQ:BR,MATCH(Subgroup_number,Calculations!AQ:AQ,0),5),IF(Subgroup_number=Calculations!BV$19,Calculations!BV$12,""))</f>
        <v/>
      </c>
      <c r="M76" s="15" t="str">
        <f>IF(COUNTIF(Calculations!$AQ:$AQ,Subgroup_number)=1,INDEX(Calculations!AQ:BR,MATCH(Subgroup_number,Calculations!AQ:AQ,0),6),IF(Subgroup_number=Calculations!BV$19,Calculations!BV$13,""))</f>
        <v/>
      </c>
      <c r="N76" s="15" t="str">
        <f>IF(COUNTIF(Calculations!$AQ:$AQ,Subgroup_number)=1,INDEX(Calculations!AQ:BR,MATCH(Subgroup_number,Calculations!AQ:AQ,0),7),IF(Subgroup_number=Calculations!BV$19,Calculations!BV$14,""))</f>
        <v/>
      </c>
      <c r="O76" s="15" t="str">
        <f>IF(COUNTIF(Calculations!$AQ:$AQ,Subgroup_number)=1,INDEX(Calculations!AQ:BR,MATCH(Subgroup_number,Calculations!AQ:AQ,0),9),IF(Subgroup_number=Calculations!BV$19,Calculations!BV$15,""))</f>
        <v/>
      </c>
      <c r="P76" s="15" t="str">
        <f>IF(COUNTIF(Calculations!$AQ:$AQ,Subgroup_number)=1,INDEX(Calculations!AQ:BR,MATCH(Subgroup_number,Calculations!AQ:AQ,0),10),IF(Subgroup_number=Calculations!BV$19,Calculations!BV$16,""))</f>
        <v/>
      </c>
      <c r="Q76" s="15" t="str">
        <f>IF(COUNTIF(Calculations!$AQ:$AQ,Subgroup_number)=1,INDEX(Calculations!AQ:BR,MATCH(Subgroup_number,Calculations!AQ:AQ,0),19),IF(Subgroup_number=Calculations!BV$19,Calculations!BV$8,""))</f>
        <v/>
      </c>
      <c r="R76" s="50" t="str">
        <f>IF(COUNTIF(Calculations!$AQ:$AQ,Subgroup_number)=1,INDEX(Calculations!AQ:BR,MATCH(Subgroup_number,Calculations!AQ:AQ,0),20),IF(Subgroup_number=Calculations!BV$19,Calculations!BV$9,""))</f>
        <v/>
      </c>
      <c r="S76" s="116"/>
      <c r="U76" s="116"/>
      <c r="W76" s="116"/>
    </row>
    <row r="77" spans="1:23" x14ac:dyDescent="0.2">
      <c r="A77" s="9"/>
      <c r="F77" s="48">
        <v>76</v>
      </c>
      <c r="G77" s="15" t="str">
        <f>IF(Subgroup_number&lt;=MAX(Calculations!AQ:AQ),IF(COUNTIF(Calculations!Z:Z,"="&amp;'Subgroup Analysis'!F77)=1,INDEX(Lookup_table_subgroup,MATCH(Subgroup_number,Calculations!Z:Z,0),2),VLOOKUP($F77,Calculations!AQ:BR,2,FALSE)),IF(Subgroup_number=Calculations!BV$19,"Combined effect size",""))</f>
        <v/>
      </c>
      <c r="H7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7" s="15" t="str">
        <f>IF(COUNTIF(Calculations!$AQ:$AQ,Subgroup_number)=1,INDEX(Calculations!AQ:BR,MATCH(Subgroup_number,Calculations!AQ:AQ,0),5),IF(Subgroup_number=Calculations!BV$19,Calculations!BV$12,""))</f>
        <v/>
      </c>
      <c r="M77" s="15" t="str">
        <f>IF(COUNTIF(Calculations!$AQ:$AQ,Subgroup_number)=1,INDEX(Calculations!AQ:BR,MATCH(Subgroup_number,Calculations!AQ:AQ,0),6),IF(Subgroup_number=Calculations!BV$19,Calculations!BV$13,""))</f>
        <v/>
      </c>
      <c r="N77" s="15" t="str">
        <f>IF(COUNTIF(Calculations!$AQ:$AQ,Subgroup_number)=1,INDEX(Calculations!AQ:BR,MATCH(Subgroup_number,Calculations!AQ:AQ,0),7),IF(Subgroup_number=Calculations!BV$19,Calculations!BV$14,""))</f>
        <v/>
      </c>
      <c r="O77" s="15" t="str">
        <f>IF(COUNTIF(Calculations!$AQ:$AQ,Subgroup_number)=1,INDEX(Calculations!AQ:BR,MATCH(Subgroup_number,Calculations!AQ:AQ,0),9),IF(Subgroup_number=Calculations!BV$19,Calculations!BV$15,""))</f>
        <v/>
      </c>
      <c r="P77" s="15" t="str">
        <f>IF(COUNTIF(Calculations!$AQ:$AQ,Subgroup_number)=1,INDEX(Calculations!AQ:BR,MATCH(Subgroup_number,Calculations!AQ:AQ,0),10),IF(Subgroup_number=Calculations!BV$19,Calculations!BV$16,""))</f>
        <v/>
      </c>
      <c r="Q77" s="15" t="str">
        <f>IF(COUNTIF(Calculations!$AQ:$AQ,Subgroup_number)=1,INDEX(Calculations!AQ:BR,MATCH(Subgroup_number,Calculations!AQ:AQ,0),19),IF(Subgroup_number=Calculations!BV$19,Calculations!BV$8,""))</f>
        <v/>
      </c>
      <c r="R77" s="50" t="str">
        <f>IF(COUNTIF(Calculations!$AQ:$AQ,Subgroup_number)=1,INDEX(Calculations!AQ:BR,MATCH(Subgroup_number,Calculations!AQ:AQ,0),20),IF(Subgroup_number=Calculations!BV$19,Calculations!BV$9,""))</f>
        <v/>
      </c>
      <c r="S77" s="116"/>
      <c r="U77" s="116"/>
      <c r="W77" s="116"/>
    </row>
    <row r="78" spans="1:23" x14ac:dyDescent="0.2">
      <c r="A78" s="9"/>
      <c r="F78" s="48">
        <v>77</v>
      </c>
      <c r="G78" s="15" t="str">
        <f>IF(Subgroup_number&lt;=MAX(Calculations!AQ:AQ),IF(COUNTIF(Calculations!Z:Z,"="&amp;'Subgroup Analysis'!F78)=1,INDEX(Lookup_table_subgroup,MATCH(Subgroup_number,Calculations!Z:Z,0),2),VLOOKUP($F78,Calculations!AQ:BR,2,FALSE)),IF(Subgroup_number=Calculations!BV$19,"Combined effect size",""))</f>
        <v/>
      </c>
      <c r="H7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8" s="15" t="str">
        <f>IF(COUNTIF(Calculations!$AQ:$AQ,Subgroup_number)=1,INDEX(Calculations!AQ:BR,MATCH(Subgroup_number,Calculations!AQ:AQ,0),5),IF(Subgroup_number=Calculations!BV$19,Calculations!BV$12,""))</f>
        <v/>
      </c>
      <c r="M78" s="15" t="str">
        <f>IF(COUNTIF(Calculations!$AQ:$AQ,Subgroup_number)=1,INDEX(Calculations!AQ:BR,MATCH(Subgroup_number,Calculations!AQ:AQ,0),6),IF(Subgroup_number=Calculations!BV$19,Calculations!BV$13,""))</f>
        <v/>
      </c>
      <c r="N78" s="15" t="str">
        <f>IF(COUNTIF(Calculations!$AQ:$AQ,Subgroup_number)=1,INDEX(Calculations!AQ:BR,MATCH(Subgroup_number,Calculations!AQ:AQ,0),7),IF(Subgroup_number=Calculations!BV$19,Calculations!BV$14,""))</f>
        <v/>
      </c>
      <c r="O78" s="15" t="str">
        <f>IF(COUNTIF(Calculations!$AQ:$AQ,Subgroup_number)=1,INDEX(Calculations!AQ:BR,MATCH(Subgroup_number,Calculations!AQ:AQ,0),9),IF(Subgroup_number=Calculations!BV$19,Calculations!BV$15,""))</f>
        <v/>
      </c>
      <c r="P78" s="15" t="str">
        <f>IF(COUNTIF(Calculations!$AQ:$AQ,Subgroup_number)=1,INDEX(Calculations!AQ:BR,MATCH(Subgroup_number,Calculations!AQ:AQ,0),10),IF(Subgroup_number=Calculations!BV$19,Calculations!BV$16,""))</f>
        <v/>
      </c>
      <c r="Q78" s="15" t="str">
        <f>IF(COUNTIF(Calculations!$AQ:$AQ,Subgroup_number)=1,INDEX(Calculations!AQ:BR,MATCH(Subgroup_number,Calculations!AQ:AQ,0),19),IF(Subgroup_number=Calculations!BV$19,Calculations!BV$8,""))</f>
        <v/>
      </c>
      <c r="R78" s="50" t="str">
        <f>IF(COUNTIF(Calculations!$AQ:$AQ,Subgroup_number)=1,INDEX(Calculations!AQ:BR,MATCH(Subgroup_number,Calculations!AQ:AQ,0),20),IF(Subgroup_number=Calculations!BV$19,Calculations!BV$9,""))</f>
        <v/>
      </c>
      <c r="S78" s="116"/>
      <c r="U78" s="116"/>
      <c r="W78" s="116"/>
    </row>
    <row r="79" spans="1:23" x14ac:dyDescent="0.2">
      <c r="A79" s="9"/>
      <c r="F79" s="48">
        <v>78</v>
      </c>
      <c r="G79" s="15" t="str">
        <f>IF(Subgroup_number&lt;=MAX(Calculations!AQ:AQ),IF(COUNTIF(Calculations!Z:Z,"="&amp;'Subgroup Analysis'!F79)=1,INDEX(Lookup_table_subgroup,MATCH(Subgroup_number,Calculations!Z:Z,0),2),VLOOKUP($F79,Calculations!AQ:BR,2,FALSE)),IF(Subgroup_number=Calculations!BV$19,"Combined effect size",""))</f>
        <v/>
      </c>
      <c r="H7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7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7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7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79" s="15" t="str">
        <f>IF(COUNTIF(Calculations!$AQ:$AQ,Subgroup_number)=1,INDEX(Calculations!AQ:BR,MATCH(Subgroup_number,Calculations!AQ:AQ,0),5),IF(Subgroup_number=Calculations!BV$19,Calculations!BV$12,""))</f>
        <v/>
      </c>
      <c r="M79" s="15" t="str">
        <f>IF(COUNTIF(Calculations!$AQ:$AQ,Subgroup_number)=1,INDEX(Calculations!AQ:BR,MATCH(Subgroup_number,Calculations!AQ:AQ,0),6),IF(Subgroup_number=Calculations!BV$19,Calculations!BV$13,""))</f>
        <v/>
      </c>
      <c r="N79" s="15" t="str">
        <f>IF(COUNTIF(Calculations!$AQ:$AQ,Subgroup_number)=1,INDEX(Calculations!AQ:BR,MATCH(Subgroup_number,Calculations!AQ:AQ,0),7),IF(Subgroup_number=Calculations!BV$19,Calculations!BV$14,""))</f>
        <v/>
      </c>
      <c r="O79" s="15" t="str">
        <f>IF(COUNTIF(Calculations!$AQ:$AQ,Subgroup_number)=1,INDEX(Calculations!AQ:BR,MATCH(Subgroup_number,Calculations!AQ:AQ,0),9),IF(Subgroup_number=Calculations!BV$19,Calculations!BV$15,""))</f>
        <v/>
      </c>
      <c r="P79" s="15" t="str">
        <f>IF(COUNTIF(Calculations!$AQ:$AQ,Subgroup_number)=1,INDEX(Calculations!AQ:BR,MATCH(Subgroup_number,Calculations!AQ:AQ,0),10),IF(Subgroup_number=Calculations!BV$19,Calculations!BV$16,""))</f>
        <v/>
      </c>
      <c r="Q79" s="15" t="str">
        <f>IF(COUNTIF(Calculations!$AQ:$AQ,Subgroup_number)=1,INDEX(Calculations!AQ:BR,MATCH(Subgroup_number,Calculations!AQ:AQ,0),19),IF(Subgroup_number=Calculations!BV$19,Calculations!BV$8,""))</f>
        <v/>
      </c>
      <c r="R79" s="50" t="str">
        <f>IF(COUNTIF(Calculations!$AQ:$AQ,Subgroup_number)=1,INDEX(Calculations!AQ:BR,MATCH(Subgroup_number,Calculations!AQ:AQ,0),20),IF(Subgroup_number=Calculations!BV$19,Calculations!BV$9,""))</f>
        <v/>
      </c>
      <c r="S79" s="116"/>
      <c r="U79" s="116"/>
      <c r="W79" s="116"/>
    </row>
    <row r="80" spans="1:23" x14ac:dyDescent="0.2">
      <c r="A80" s="9"/>
      <c r="F80" s="48">
        <v>79</v>
      </c>
      <c r="G80" s="15" t="str">
        <f>IF(Subgroup_number&lt;=MAX(Calculations!AQ:AQ),IF(COUNTIF(Calculations!Z:Z,"="&amp;'Subgroup Analysis'!F80)=1,INDEX(Lookup_table_subgroup,MATCH(Subgroup_number,Calculations!Z:Z,0),2),VLOOKUP($F80,Calculations!AQ:BR,2,FALSE)),IF(Subgroup_number=Calculations!BV$19,"Combined effect size",""))</f>
        <v/>
      </c>
      <c r="H8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0" s="15" t="str">
        <f>IF(COUNTIF(Calculations!$AQ:$AQ,Subgroup_number)=1,INDEX(Calculations!AQ:BR,MATCH(Subgroup_number,Calculations!AQ:AQ,0),5),IF(Subgroup_number=Calculations!BV$19,Calculations!BV$12,""))</f>
        <v/>
      </c>
      <c r="M80" s="15" t="str">
        <f>IF(COUNTIF(Calculations!$AQ:$AQ,Subgroup_number)=1,INDEX(Calculations!AQ:BR,MATCH(Subgroup_number,Calculations!AQ:AQ,0),6),IF(Subgroup_number=Calculations!BV$19,Calculations!BV$13,""))</f>
        <v/>
      </c>
      <c r="N80" s="15" t="str">
        <f>IF(COUNTIF(Calculations!$AQ:$AQ,Subgroup_number)=1,INDEX(Calculations!AQ:BR,MATCH(Subgroup_number,Calculations!AQ:AQ,0),7),IF(Subgroup_number=Calculations!BV$19,Calculations!BV$14,""))</f>
        <v/>
      </c>
      <c r="O80" s="15" t="str">
        <f>IF(COUNTIF(Calculations!$AQ:$AQ,Subgroup_number)=1,INDEX(Calculations!AQ:BR,MATCH(Subgroup_number,Calculations!AQ:AQ,0),9),IF(Subgroup_number=Calculations!BV$19,Calculations!BV$15,""))</f>
        <v/>
      </c>
      <c r="P80" s="15" t="str">
        <f>IF(COUNTIF(Calculations!$AQ:$AQ,Subgroup_number)=1,INDEX(Calculations!AQ:BR,MATCH(Subgroup_number,Calculations!AQ:AQ,0),10),IF(Subgroup_number=Calculations!BV$19,Calculations!BV$16,""))</f>
        <v/>
      </c>
      <c r="Q80" s="15" t="str">
        <f>IF(COUNTIF(Calculations!$AQ:$AQ,Subgroup_number)=1,INDEX(Calculations!AQ:BR,MATCH(Subgroup_number,Calculations!AQ:AQ,0),19),IF(Subgroup_number=Calculations!BV$19,Calculations!BV$8,""))</f>
        <v/>
      </c>
      <c r="R80" s="50" t="str">
        <f>IF(COUNTIF(Calculations!$AQ:$AQ,Subgroup_number)=1,INDEX(Calculations!AQ:BR,MATCH(Subgroup_number,Calculations!AQ:AQ,0),20),IF(Subgroup_number=Calculations!BV$19,Calculations!BV$9,""))</f>
        <v/>
      </c>
      <c r="S80" s="116"/>
      <c r="U80" s="116"/>
      <c r="W80" s="116"/>
    </row>
    <row r="81" spans="1:23" x14ac:dyDescent="0.2">
      <c r="A81" s="9"/>
      <c r="F81" s="48">
        <v>80</v>
      </c>
      <c r="G81" s="15" t="str">
        <f>IF(Subgroup_number&lt;=MAX(Calculations!AQ:AQ),IF(COUNTIF(Calculations!Z:Z,"="&amp;'Subgroup Analysis'!F81)=1,INDEX(Lookup_table_subgroup,MATCH(Subgroup_number,Calculations!Z:Z,0),2),VLOOKUP($F81,Calculations!AQ:BR,2,FALSE)),IF(Subgroup_number=Calculations!BV$19,"Combined effect size",""))</f>
        <v/>
      </c>
      <c r="H8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1" s="15" t="str">
        <f>IF(COUNTIF(Calculations!$AQ:$AQ,Subgroup_number)=1,INDEX(Calculations!AQ:BR,MATCH(Subgroup_number,Calculations!AQ:AQ,0),5),IF(Subgroup_number=Calculations!BV$19,Calculations!BV$12,""))</f>
        <v/>
      </c>
      <c r="M81" s="15" t="str">
        <f>IF(COUNTIF(Calculations!$AQ:$AQ,Subgroup_number)=1,INDEX(Calculations!AQ:BR,MATCH(Subgroup_number,Calculations!AQ:AQ,0),6),IF(Subgroup_number=Calculations!BV$19,Calculations!BV$13,""))</f>
        <v/>
      </c>
      <c r="N81" s="15" t="str">
        <f>IF(COUNTIF(Calculations!$AQ:$AQ,Subgroup_number)=1,INDEX(Calculations!AQ:BR,MATCH(Subgroup_number,Calculations!AQ:AQ,0),7),IF(Subgroup_number=Calculations!BV$19,Calculations!BV$14,""))</f>
        <v/>
      </c>
      <c r="O81" s="15" t="str">
        <f>IF(COUNTIF(Calculations!$AQ:$AQ,Subgroup_number)=1,INDEX(Calculations!AQ:BR,MATCH(Subgroup_number,Calculations!AQ:AQ,0),9),IF(Subgroup_number=Calculations!BV$19,Calculations!BV$15,""))</f>
        <v/>
      </c>
      <c r="P81" s="15" t="str">
        <f>IF(COUNTIF(Calculations!$AQ:$AQ,Subgroup_number)=1,INDEX(Calculations!AQ:BR,MATCH(Subgroup_number,Calculations!AQ:AQ,0),10),IF(Subgroup_number=Calculations!BV$19,Calculations!BV$16,""))</f>
        <v/>
      </c>
      <c r="Q81" s="15" t="str">
        <f>IF(COUNTIF(Calculations!$AQ:$AQ,Subgroup_number)=1,INDEX(Calculations!AQ:BR,MATCH(Subgroup_number,Calculations!AQ:AQ,0),19),IF(Subgroup_number=Calculations!BV$19,Calculations!BV$8,""))</f>
        <v/>
      </c>
      <c r="R81" s="50" t="str">
        <f>IF(COUNTIF(Calculations!$AQ:$AQ,Subgroup_number)=1,INDEX(Calculations!AQ:BR,MATCH(Subgroup_number,Calculations!AQ:AQ,0),20),IF(Subgroup_number=Calculations!BV$19,Calculations!BV$9,""))</f>
        <v/>
      </c>
      <c r="S81" s="116"/>
      <c r="U81" s="116"/>
      <c r="W81" s="116"/>
    </row>
    <row r="82" spans="1:23" x14ac:dyDescent="0.2">
      <c r="A82" s="9"/>
      <c r="F82" s="48">
        <v>81</v>
      </c>
      <c r="G82" s="15" t="str">
        <f>IF(Subgroup_number&lt;=MAX(Calculations!AQ:AQ),IF(COUNTIF(Calculations!Z:Z,"="&amp;'Subgroup Analysis'!F82)=1,INDEX(Lookup_table_subgroup,MATCH(Subgroup_number,Calculations!Z:Z,0),2),VLOOKUP($F82,Calculations!AQ:BR,2,FALSE)),IF(Subgroup_number=Calculations!BV$19,"Combined effect size",""))</f>
        <v/>
      </c>
      <c r="H8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2" s="15" t="str">
        <f>IF(COUNTIF(Calculations!$AQ:$AQ,Subgroup_number)=1,INDEX(Calculations!AQ:BR,MATCH(Subgroup_number,Calculations!AQ:AQ,0),5),IF(Subgroup_number=Calculations!BV$19,Calculations!BV$12,""))</f>
        <v/>
      </c>
      <c r="M82" s="15" t="str">
        <f>IF(COUNTIF(Calculations!$AQ:$AQ,Subgroup_number)=1,INDEX(Calculations!AQ:BR,MATCH(Subgroup_number,Calculations!AQ:AQ,0),6),IF(Subgroup_number=Calculations!BV$19,Calculations!BV$13,""))</f>
        <v/>
      </c>
      <c r="N82" s="15" t="str">
        <f>IF(COUNTIF(Calculations!$AQ:$AQ,Subgroup_number)=1,INDEX(Calculations!AQ:BR,MATCH(Subgroup_number,Calculations!AQ:AQ,0),7),IF(Subgroup_number=Calculations!BV$19,Calculations!BV$14,""))</f>
        <v/>
      </c>
      <c r="O82" s="15" t="str">
        <f>IF(COUNTIF(Calculations!$AQ:$AQ,Subgroup_number)=1,INDEX(Calculations!AQ:BR,MATCH(Subgroup_number,Calculations!AQ:AQ,0),9),IF(Subgroup_number=Calculations!BV$19,Calculations!BV$15,""))</f>
        <v/>
      </c>
      <c r="P82" s="15" t="str">
        <f>IF(COUNTIF(Calculations!$AQ:$AQ,Subgroup_number)=1,INDEX(Calculations!AQ:BR,MATCH(Subgroup_number,Calculations!AQ:AQ,0),10),IF(Subgroup_number=Calculations!BV$19,Calculations!BV$16,""))</f>
        <v/>
      </c>
      <c r="Q82" s="15" t="str">
        <f>IF(COUNTIF(Calculations!$AQ:$AQ,Subgroup_number)=1,INDEX(Calculations!AQ:BR,MATCH(Subgroup_number,Calculations!AQ:AQ,0),19),IF(Subgroup_number=Calculations!BV$19,Calculations!BV$8,""))</f>
        <v/>
      </c>
      <c r="R82" s="50" t="str">
        <f>IF(COUNTIF(Calculations!$AQ:$AQ,Subgroup_number)=1,INDEX(Calculations!AQ:BR,MATCH(Subgroup_number,Calculations!AQ:AQ,0),20),IF(Subgroup_number=Calculations!BV$19,Calculations!BV$9,""))</f>
        <v/>
      </c>
      <c r="S82" s="116"/>
      <c r="U82" s="116"/>
      <c r="W82" s="116"/>
    </row>
    <row r="83" spans="1:23" x14ac:dyDescent="0.2">
      <c r="A83" s="9"/>
      <c r="F83" s="48">
        <v>82</v>
      </c>
      <c r="G83" s="15" t="str">
        <f>IF(Subgroup_number&lt;=MAX(Calculations!AQ:AQ),IF(COUNTIF(Calculations!Z:Z,"="&amp;'Subgroup Analysis'!F83)=1,INDEX(Lookup_table_subgroup,MATCH(Subgroup_number,Calculations!Z:Z,0),2),VLOOKUP($F83,Calculations!AQ:BR,2,FALSE)),IF(Subgroup_number=Calculations!BV$19,"Combined effect size",""))</f>
        <v/>
      </c>
      <c r="H8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3" s="15" t="str">
        <f>IF(COUNTIF(Calculations!$AQ:$AQ,Subgroup_number)=1,INDEX(Calculations!AQ:BR,MATCH(Subgroup_number,Calculations!AQ:AQ,0),5),IF(Subgroup_number=Calculations!BV$19,Calculations!BV$12,""))</f>
        <v/>
      </c>
      <c r="M83" s="15" t="str">
        <f>IF(COUNTIF(Calculations!$AQ:$AQ,Subgroup_number)=1,INDEX(Calculations!AQ:BR,MATCH(Subgroup_number,Calculations!AQ:AQ,0),6),IF(Subgroup_number=Calculations!BV$19,Calculations!BV$13,""))</f>
        <v/>
      </c>
      <c r="N83" s="15" t="str">
        <f>IF(COUNTIF(Calculations!$AQ:$AQ,Subgroup_number)=1,INDEX(Calculations!AQ:BR,MATCH(Subgroup_number,Calculations!AQ:AQ,0),7),IF(Subgroup_number=Calculations!BV$19,Calculations!BV$14,""))</f>
        <v/>
      </c>
      <c r="O83" s="15" t="str">
        <f>IF(COUNTIF(Calculations!$AQ:$AQ,Subgroup_number)=1,INDEX(Calculations!AQ:BR,MATCH(Subgroup_number,Calculations!AQ:AQ,0),9),IF(Subgroup_number=Calculations!BV$19,Calculations!BV$15,""))</f>
        <v/>
      </c>
      <c r="P83" s="15" t="str">
        <f>IF(COUNTIF(Calculations!$AQ:$AQ,Subgroup_number)=1,INDEX(Calculations!AQ:BR,MATCH(Subgroup_number,Calculations!AQ:AQ,0),10),IF(Subgroup_number=Calculations!BV$19,Calculations!BV$16,""))</f>
        <v/>
      </c>
      <c r="Q83" s="15" t="str">
        <f>IF(COUNTIF(Calculations!$AQ:$AQ,Subgroup_number)=1,INDEX(Calculations!AQ:BR,MATCH(Subgroup_number,Calculations!AQ:AQ,0),19),IF(Subgroup_number=Calculations!BV$19,Calculations!BV$8,""))</f>
        <v/>
      </c>
      <c r="R83" s="50" t="str">
        <f>IF(COUNTIF(Calculations!$AQ:$AQ,Subgroup_number)=1,INDEX(Calculations!AQ:BR,MATCH(Subgroup_number,Calculations!AQ:AQ,0),20),IF(Subgroup_number=Calculations!BV$19,Calculations!BV$9,""))</f>
        <v/>
      </c>
      <c r="S83" s="116"/>
      <c r="U83" s="116"/>
      <c r="W83" s="116"/>
    </row>
    <row r="84" spans="1:23" x14ac:dyDescent="0.2">
      <c r="A84" s="9"/>
      <c r="F84" s="48">
        <v>83</v>
      </c>
      <c r="G84" s="15" t="str">
        <f>IF(Subgroup_number&lt;=MAX(Calculations!AQ:AQ),IF(COUNTIF(Calculations!Z:Z,"="&amp;'Subgroup Analysis'!F84)=1,INDEX(Lookup_table_subgroup,MATCH(Subgroup_number,Calculations!Z:Z,0),2),VLOOKUP($F84,Calculations!AQ:BR,2,FALSE)),IF(Subgroup_number=Calculations!BV$19,"Combined effect size",""))</f>
        <v/>
      </c>
      <c r="H8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4" s="15" t="str">
        <f>IF(COUNTIF(Calculations!$AQ:$AQ,Subgroup_number)=1,INDEX(Calculations!AQ:BR,MATCH(Subgroup_number,Calculations!AQ:AQ,0),5),IF(Subgroup_number=Calculations!BV$19,Calculations!BV$12,""))</f>
        <v/>
      </c>
      <c r="M84" s="15" t="str">
        <f>IF(COUNTIF(Calculations!$AQ:$AQ,Subgroup_number)=1,INDEX(Calculations!AQ:BR,MATCH(Subgroup_number,Calculations!AQ:AQ,0),6),IF(Subgroup_number=Calculations!BV$19,Calculations!BV$13,""))</f>
        <v/>
      </c>
      <c r="N84" s="15" t="str">
        <f>IF(COUNTIF(Calculations!$AQ:$AQ,Subgroup_number)=1,INDEX(Calculations!AQ:BR,MATCH(Subgroup_number,Calculations!AQ:AQ,0),7),IF(Subgroup_number=Calculations!BV$19,Calculations!BV$14,""))</f>
        <v/>
      </c>
      <c r="O84" s="15" t="str">
        <f>IF(COUNTIF(Calculations!$AQ:$AQ,Subgroup_number)=1,INDEX(Calculations!AQ:BR,MATCH(Subgroup_number,Calculations!AQ:AQ,0),9),IF(Subgroup_number=Calculations!BV$19,Calculations!BV$15,""))</f>
        <v/>
      </c>
      <c r="P84" s="15" t="str">
        <f>IF(COUNTIF(Calculations!$AQ:$AQ,Subgroup_number)=1,INDEX(Calculations!AQ:BR,MATCH(Subgroup_number,Calculations!AQ:AQ,0),10),IF(Subgroup_number=Calculations!BV$19,Calculations!BV$16,""))</f>
        <v/>
      </c>
      <c r="Q84" s="15" t="str">
        <f>IF(COUNTIF(Calculations!$AQ:$AQ,Subgroup_number)=1,INDEX(Calculations!AQ:BR,MATCH(Subgroup_number,Calculations!AQ:AQ,0),19),IF(Subgroup_number=Calculations!BV$19,Calculations!BV$8,""))</f>
        <v/>
      </c>
      <c r="R84" s="50" t="str">
        <f>IF(COUNTIF(Calculations!$AQ:$AQ,Subgroup_number)=1,INDEX(Calculations!AQ:BR,MATCH(Subgroup_number,Calculations!AQ:AQ,0),20),IF(Subgroup_number=Calculations!BV$19,Calculations!BV$9,""))</f>
        <v/>
      </c>
      <c r="S84" s="116"/>
      <c r="U84" s="116"/>
      <c r="W84" s="116"/>
    </row>
    <row r="85" spans="1:23" x14ac:dyDescent="0.2">
      <c r="F85" s="48">
        <v>84</v>
      </c>
      <c r="G85" s="15" t="str">
        <f>IF(Subgroup_number&lt;=MAX(Calculations!AQ:AQ),IF(COUNTIF(Calculations!Z:Z,"="&amp;'Subgroup Analysis'!F85)=1,INDEX(Lookup_table_subgroup,MATCH(Subgroup_number,Calculations!Z:Z,0),2),VLOOKUP($F85,Calculations!AQ:BR,2,FALSE)),IF(Subgroup_number=Calculations!BV$19,"Combined effect size",""))</f>
        <v/>
      </c>
      <c r="H8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5" s="15" t="str">
        <f>IF(COUNTIF(Calculations!$AQ:$AQ,Subgroup_number)=1,INDEX(Calculations!AQ:BR,MATCH(Subgroup_number,Calculations!AQ:AQ,0),5),IF(Subgroup_number=Calculations!BV$19,Calculations!BV$12,""))</f>
        <v/>
      </c>
      <c r="M85" s="15" t="str">
        <f>IF(COUNTIF(Calculations!$AQ:$AQ,Subgroup_number)=1,INDEX(Calculations!AQ:BR,MATCH(Subgroup_number,Calculations!AQ:AQ,0),6),IF(Subgroup_number=Calculations!BV$19,Calculations!BV$13,""))</f>
        <v/>
      </c>
      <c r="N85" s="15" t="str">
        <f>IF(COUNTIF(Calculations!$AQ:$AQ,Subgroup_number)=1,INDEX(Calculations!AQ:BR,MATCH(Subgroup_number,Calculations!AQ:AQ,0),7),IF(Subgroup_number=Calculations!BV$19,Calculations!BV$14,""))</f>
        <v/>
      </c>
      <c r="O85" s="15" t="str">
        <f>IF(COUNTIF(Calculations!$AQ:$AQ,Subgroup_number)=1,INDEX(Calculations!AQ:BR,MATCH(Subgroup_number,Calculations!AQ:AQ,0),9),IF(Subgroup_number=Calculations!BV$19,Calculations!BV$15,""))</f>
        <v/>
      </c>
      <c r="P85" s="15" t="str">
        <f>IF(COUNTIF(Calculations!$AQ:$AQ,Subgroup_number)=1,INDEX(Calculations!AQ:BR,MATCH(Subgroup_number,Calculations!AQ:AQ,0),10),IF(Subgroup_number=Calculations!BV$19,Calculations!BV$16,""))</f>
        <v/>
      </c>
      <c r="Q85" s="15" t="str">
        <f>IF(COUNTIF(Calculations!$AQ:$AQ,Subgroup_number)=1,INDEX(Calculations!AQ:BR,MATCH(Subgroup_number,Calculations!AQ:AQ,0),19),IF(Subgroup_number=Calculations!BV$19,Calculations!BV$8,""))</f>
        <v/>
      </c>
      <c r="R85" s="50" t="str">
        <f>IF(COUNTIF(Calculations!$AQ:$AQ,Subgroup_number)=1,INDEX(Calculations!AQ:BR,MATCH(Subgroup_number,Calculations!AQ:AQ,0),20),IF(Subgroup_number=Calculations!BV$19,Calculations!BV$9,""))</f>
        <v/>
      </c>
      <c r="S85" s="116"/>
      <c r="U85" s="116"/>
      <c r="W85" s="116"/>
    </row>
    <row r="86" spans="1:23" x14ac:dyDescent="0.2">
      <c r="F86" s="48">
        <v>85</v>
      </c>
      <c r="G86" s="15" t="str">
        <f>IF(Subgroup_number&lt;=MAX(Calculations!AQ:AQ),IF(COUNTIF(Calculations!Z:Z,"="&amp;'Subgroup Analysis'!F86)=1,INDEX(Lookup_table_subgroup,MATCH(Subgroup_number,Calculations!Z:Z,0),2),VLOOKUP($F86,Calculations!AQ:BR,2,FALSE)),IF(Subgroup_number=Calculations!BV$19,"Combined effect size",""))</f>
        <v/>
      </c>
      <c r="H8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6" s="15" t="str">
        <f>IF(COUNTIF(Calculations!$AQ:$AQ,Subgroup_number)=1,INDEX(Calculations!AQ:BR,MATCH(Subgroup_number,Calculations!AQ:AQ,0),5),IF(Subgroup_number=Calculations!BV$19,Calculations!BV$12,""))</f>
        <v/>
      </c>
      <c r="M86" s="15" t="str">
        <f>IF(COUNTIF(Calculations!$AQ:$AQ,Subgroup_number)=1,INDEX(Calculations!AQ:BR,MATCH(Subgroup_number,Calculations!AQ:AQ,0),6),IF(Subgroup_number=Calculations!BV$19,Calculations!BV$13,""))</f>
        <v/>
      </c>
      <c r="N86" s="15" t="str">
        <f>IF(COUNTIF(Calculations!$AQ:$AQ,Subgroup_number)=1,INDEX(Calculations!AQ:BR,MATCH(Subgroup_number,Calculations!AQ:AQ,0),7),IF(Subgroup_number=Calculations!BV$19,Calculations!BV$14,""))</f>
        <v/>
      </c>
      <c r="O86" s="15" t="str">
        <f>IF(COUNTIF(Calculations!$AQ:$AQ,Subgroup_number)=1,INDEX(Calculations!AQ:BR,MATCH(Subgroup_number,Calculations!AQ:AQ,0),9),IF(Subgroup_number=Calculations!BV$19,Calculations!BV$15,""))</f>
        <v/>
      </c>
      <c r="P86" s="15" t="str">
        <f>IF(COUNTIF(Calculations!$AQ:$AQ,Subgroup_number)=1,INDEX(Calculations!AQ:BR,MATCH(Subgroup_number,Calculations!AQ:AQ,0),10),IF(Subgroup_number=Calculations!BV$19,Calculations!BV$16,""))</f>
        <v/>
      </c>
      <c r="Q86" s="15" t="str">
        <f>IF(COUNTIF(Calculations!$AQ:$AQ,Subgroup_number)=1,INDEX(Calculations!AQ:BR,MATCH(Subgroup_number,Calculations!AQ:AQ,0),19),IF(Subgroup_number=Calculations!BV$19,Calculations!BV$8,""))</f>
        <v/>
      </c>
      <c r="R86" s="50" t="str">
        <f>IF(COUNTIF(Calculations!$AQ:$AQ,Subgroup_number)=1,INDEX(Calculations!AQ:BR,MATCH(Subgroup_number,Calculations!AQ:AQ,0),20),IF(Subgroup_number=Calculations!BV$19,Calculations!BV$9,""))</f>
        <v/>
      </c>
      <c r="S86" s="116"/>
      <c r="U86" s="116"/>
      <c r="W86" s="116"/>
    </row>
    <row r="87" spans="1:23" x14ac:dyDescent="0.2">
      <c r="F87" s="48">
        <v>86</v>
      </c>
      <c r="G87" s="15" t="str">
        <f>IF(Subgroup_number&lt;=MAX(Calculations!AQ:AQ),IF(COUNTIF(Calculations!Z:Z,"="&amp;'Subgroup Analysis'!F87)=1,INDEX(Lookup_table_subgroup,MATCH(Subgroup_number,Calculations!Z:Z,0),2),VLOOKUP($F87,Calculations!AQ:BR,2,FALSE)),IF(Subgroup_number=Calculations!BV$19,"Combined effect size",""))</f>
        <v/>
      </c>
      <c r="H8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7" s="15" t="str">
        <f>IF(COUNTIF(Calculations!$AQ:$AQ,Subgroup_number)=1,INDEX(Calculations!AQ:BR,MATCH(Subgroup_number,Calculations!AQ:AQ,0),5),IF(Subgroup_number=Calculations!BV$19,Calculations!BV$12,""))</f>
        <v/>
      </c>
      <c r="M87" s="15" t="str">
        <f>IF(COUNTIF(Calculations!$AQ:$AQ,Subgroup_number)=1,INDEX(Calculations!AQ:BR,MATCH(Subgroup_number,Calculations!AQ:AQ,0),6),IF(Subgroup_number=Calculations!BV$19,Calculations!BV$13,""))</f>
        <v/>
      </c>
      <c r="N87" s="15" t="str">
        <f>IF(COUNTIF(Calculations!$AQ:$AQ,Subgroup_number)=1,INDEX(Calculations!AQ:BR,MATCH(Subgroup_number,Calculations!AQ:AQ,0),7),IF(Subgroup_number=Calculations!BV$19,Calculations!BV$14,""))</f>
        <v/>
      </c>
      <c r="O87" s="15" t="str">
        <f>IF(COUNTIF(Calculations!$AQ:$AQ,Subgroup_number)=1,INDEX(Calculations!AQ:BR,MATCH(Subgroup_number,Calculations!AQ:AQ,0),9),IF(Subgroup_number=Calculations!BV$19,Calculations!BV$15,""))</f>
        <v/>
      </c>
      <c r="P87" s="15" t="str">
        <f>IF(COUNTIF(Calculations!$AQ:$AQ,Subgroup_number)=1,INDEX(Calculations!AQ:BR,MATCH(Subgroup_number,Calculations!AQ:AQ,0),10),IF(Subgroup_number=Calculations!BV$19,Calculations!BV$16,""))</f>
        <v/>
      </c>
      <c r="Q87" s="15" t="str">
        <f>IF(COUNTIF(Calculations!$AQ:$AQ,Subgroup_number)=1,INDEX(Calculations!AQ:BR,MATCH(Subgroup_number,Calculations!AQ:AQ,0),19),IF(Subgroup_number=Calculations!BV$19,Calculations!BV$8,""))</f>
        <v/>
      </c>
      <c r="R87" s="50" t="str">
        <f>IF(COUNTIF(Calculations!$AQ:$AQ,Subgroup_number)=1,INDEX(Calculations!AQ:BR,MATCH(Subgroup_number,Calculations!AQ:AQ,0),20),IF(Subgroup_number=Calculations!BV$19,Calculations!BV$9,""))</f>
        <v/>
      </c>
      <c r="S87" s="116"/>
      <c r="U87" s="116"/>
      <c r="W87" s="116"/>
    </row>
    <row r="88" spans="1:23" x14ac:dyDescent="0.2">
      <c r="F88" s="48">
        <v>87</v>
      </c>
      <c r="G88" s="15" t="str">
        <f>IF(Subgroup_number&lt;=MAX(Calculations!AQ:AQ),IF(COUNTIF(Calculations!Z:Z,"="&amp;'Subgroup Analysis'!F88)=1,INDEX(Lookup_table_subgroup,MATCH(Subgroup_number,Calculations!Z:Z,0),2),VLOOKUP($F88,Calculations!AQ:BR,2,FALSE)),IF(Subgroup_number=Calculations!BV$19,"Combined effect size",""))</f>
        <v/>
      </c>
      <c r="H8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8" s="15" t="str">
        <f>IF(COUNTIF(Calculations!$AQ:$AQ,Subgroup_number)=1,INDEX(Calculations!AQ:BR,MATCH(Subgroup_number,Calculations!AQ:AQ,0),5),IF(Subgroup_number=Calculations!BV$19,Calculations!BV$12,""))</f>
        <v/>
      </c>
      <c r="M88" s="15" t="str">
        <f>IF(COUNTIF(Calculations!$AQ:$AQ,Subgroup_number)=1,INDEX(Calculations!AQ:BR,MATCH(Subgroup_number,Calculations!AQ:AQ,0),6),IF(Subgroup_number=Calculations!BV$19,Calculations!BV$13,""))</f>
        <v/>
      </c>
      <c r="N88" s="15" t="str">
        <f>IF(COUNTIF(Calculations!$AQ:$AQ,Subgroup_number)=1,INDEX(Calculations!AQ:BR,MATCH(Subgroup_number,Calculations!AQ:AQ,0),7),IF(Subgroup_number=Calculations!BV$19,Calculations!BV$14,""))</f>
        <v/>
      </c>
      <c r="O88" s="15" t="str">
        <f>IF(COUNTIF(Calculations!$AQ:$AQ,Subgroup_number)=1,INDEX(Calculations!AQ:BR,MATCH(Subgroup_number,Calculations!AQ:AQ,0),9),IF(Subgroup_number=Calculations!BV$19,Calculations!BV$15,""))</f>
        <v/>
      </c>
      <c r="P88" s="15" t="str">
        <f>IF(COUNTIF(Calculations!$AQ:$AQ,Subgroup_number)=1,INDEX(Calculations!AQ:BR,MATCH(Subgroup_number,Calculations!AQ:AQ,0),10),IF(Subgroup_number=Calculations!BV$19,Calculations!BV$16,""))</f>
        <v/>
      </c>
      <c r="Q88" s="15" t="str">
        <f>IF(COUNTIF(Calculations!$AQ:$AQ,Subgroup_number)=1,INDEX(Calculations!AQ:BR,MATCH(Subgroup_number,Calculations!AQ:AQ,0),19),IF(Subgroup_number=Calculations!BV$19,Calculations!BV$8,""))</f>
        <v/>
      </c>
      <c r="R88" s="50" t="str">
        <f>IF(COUNTIF(Calculations!$AQ:$AQ,Subgroup_number)=1,INDEX(Calculations!AQ:BR,MATCH(Subgroup_number,Calculations!AQ:AQ,0),20),IF(Subgroup_number=Calculations!BV$19,Calculations!BV$9,""))</f>
        <v/>
      </c>
      <c r="S88" s="116"/>
      <c r="U88" s="116"/>
      <c r="W88" s="116"/>
    </row>
    <row r="89" spans="1:23" x14ac:dyDescent="0.2">
      <c r="F89" s="48">
        <v>88</v>
      </c>
      <c r="G89" s="15" t="str">
        <f>IF(Subgroup_number&lt;=MAX(Calculations!AQ:AQ),IF(COUNTIF(Calculations!Z:Z,"="&amp;'Subgroup Analysis'!F89)=1,INDEX(Lookup_table_subgroup,MATCH(Subgroup_number,Calculations!Z:Z,0),2),VLOOKUP($F89,Calculations!AQ:BR,2,FALSE)),IF(Subgroup_number=Calculations!BV$19,"Combined effect size",""))</f>
        <v/>
      </c>
      <c r="H8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8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8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8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89" s="15" t="str">
        <f>IF(COUNTIF(Calculations!$AQ:$AQ,Subgroup_number)=1,INDEX(Calculations!AQ:BR,MATCH(Subgroup_number,Calculations!AQ:AQ,0),5),IF(Subgroup_number=Calculations!BV$19,Calculations!BV$12,""))</f>
        <v/>
      </c>
      <c r="M89" s="15" t="str">
        <f>IF(COUNTIF(Calculations!$AQ:$AQ,Subgroup_number)=1,INDEX(Calculations!AQ:BR,MATCH(Subgroup_number,Calculations!AQ:AQ,0),6),IF(Subgroup_number=Calculations!BV$19,Calculations!BV$13,""))</f>
        <v/>
      </c>
      <c r="N89" s="15" t="str">
        <f>IF(COUNTIF(Calculations!$AQ:$AQ,Subgroup_number)=1,INDEX(Calculations!AQ:BR,MATCH(Subgroup_number,Calculations!AQ:AQ,0),7),IF(Subgroup_number=Calculations!BV$19,Calculations!BV$14,""))</f>
        <v/>
      </c>
      <c r="O89" s="15" t="str">
        <f>IF(COUNTIF(Calculations!$AQ:$AQ,Subgroup_number)=1,INDEX(Calculations!AQ:BR,MATCH(Subgroup_number,Calculations!AQ:AQ,0),9),IF(Subgroup_number=Calculations!BV$19,Calculations!BV$15,""))</f>
        <v/>
      </c>
      <c r="P89" s="15" t="str">
        <f>IF(COUNTIF(Calculations!$AQ:$AQ,Subgroup_number)=1,INDEX(Calculations!AQ:BR,MATCH(Subgroup_number,Calculations!AQ:AQ,0),10),IF(Subgroup_number=Calculations!BV$19,Calculations!BV$16,""))</f>
        <v/>
      </c>
      <c r="Q89" s="15" t="str">
        <f>IF(COUNTIF(Calculations!$AQ:$AQ,Subgroup_number)=1,INDEX(Calculations!AQ:BR,MATCH(Subgroup_number,Calculations!AQ:AQ,0),19),IF(Subgroup_number=Calculations!BV$19,Calculations!BV$8,""))</f>
        <v/>
      </c>
      <c r="R89" s="50" t="str">
        <f>IF(COUNTIF(Calculations!$AQ:$AQ,Subgroup_number)=1,INDEX(Calculations!AQ:BR,MATCH(Subgroup_number,Calculations!AQ:AQ,0),20),IF(Subgroup_number=Calculations!BV$19,Calculations!BV$9,""))</f>
        <v/>
      </c>
      <c r="S89" s="116"/>
      <c r="U89" s="116"/>
      <c r="W89" s="116"/>
    </row>
    <row r="90" spans="1:23" x14ac:dyDescent="0.2">
      <c r="F90" s="48">
        <v>89</v>
      </c>
      <c r="G90" s="15" t="str">
        <f>IF(Subgroup_number&lt;=MAX(Calculations!AQ:AQ),IF(COUNTIF(Calculations!Z:Z,"="&amp;'Subgroup Analysis'!F90)=1,INDEX(Lookup_table_subgroup,MATCH(Subgroup_number,Calculations!Z:Z,0),2),VLOOKUP($F90,Calculations!AQ:BR,2,FALSE)),IF(Subgroup_number=Calculations!BV$19,"Combined effect size",""))</f>
        <v/>
      </c>
      <c r="H9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0" s="15" t="str">
        <f>IF(COUNTIF(Calculations!$AQ:$AQ,Subgroup_number)=1,INDEX(Calculations!AQ:BR,MATCH(Subgroup_number,Calculations!AQ:AQ,0),5),IF(Subgroup_number=Calculations!BV$19,Calculations!BV$12,""))</f>
        <v/>
      </c>
      <c r="M90" s="15" t="str">
        <f>IF(COUNTIF(Calculations!$AQ:$AQ,Subgroup_number)=1,INDEX(Calculations!AQ:BR,MATCH(Subgroup_number,Calculations!AQ:AQ,0),6),IF(Subgroup_number=Calculations!BV$19,Calculations!BV$13,""))</f>
        <v/>
      </c>
      <c r="N90" s="15" t="str">
        <f>IF(COUNTIF(Calculations!$AQ:$AQ,Subgroup_number)=1,INDEX(Calculations!AQ:BR,MATCH(Subgroup_number,Calculations!AQ:AQ,0),7),IF(Subgroup_number=Calculations!BV$19,Calculations!BV$14,""))</f>
        <v/>
      </c>
      <c r="O90" s="15" t="str">
        <f>IF(COUNTIF(Calculations!$AQ:$AQ,Subgroup_number)=1,INDEX(Calculations!AQ:BR,MATCH(Subgroup_number,Calculations!AQ:AQ,0),9),IF(Subgroup_number=Calculations!BV$19,Calculations!BV$15,""))</f>
        <v/>
      </c>
      <c r="P90" s="15" t="str">
        <f>IF(COUNTIF(Calculations!$AQ:$AQ,Subgroup_number)=1,INDEX(Calculations!AQ:BR,MATCH(Subgroup_number,Calculations!AQ:AQ,0),10),IF(Subgroup_number=Calculations!BV$19,Calculations!BV$16,""))</f>
        <v/>
      </c>
      <c r="Q90" s="15" t="str">
        <f>IF(COUNTIF(Calculations!$AQ:$AQ,Subgroup_number)=1,INDEX(Calculations!AQ:BR,MATCH(Subgroup_number,Calculations!AQ:AQ,0),19),IF(Subgroup_number=Calculations!BV$19,Calculations!BV$8,""))</f>
        <v/>
      </c>
      <c r="R90" s="50" t="str">
        <f>IF(COUNTIF(Calculations!$AQ:$AQ,Subgroup_number)=1,INDEX(Calculations!AQ:BR,MATCH(Subgroup_number,Calculations!AQ:AQ,0),20),IF(Subgroup_number=Calculations!BV$19,Calculations!BV$9,""))</f>
        <v/>
      </c>
      <c r="S90" s="116"/>
      <c r="U90" s="116"/>
      <c r="W90" s="116"/>
    </row>
    <row r="91" spans="1:23" x14ac:dyDescent="0.2">
      <c r="F91" s="48">
        <v>90</v>
      </c>
      <c r="G91" s="15" t="str">
        <f>IF(Subgroup_number&lt;=MAX(Calculations!AQ:AQ),IF(COUNTIF(Calculations!Z:Z,"="&amp;'Subgroup Analysis'!F91)=1,INDEX(Lookup_table_subgroup,MATCH(Subgroup_number,Calculations!Z:Z,0),2),VLOOKUP($F91,Calculations!AQ:BR,2,FALSE)),IF(Subgroup_number=Calculations!BV$19,"Combined effect size",""))</f>
        <v/>
      </c>
      <c r="H9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1" s="15" t="str">
        <f>IF(COUNTIF(Calculations!$AQ:$AQ,Subgroup_number)=1,INDEX(Calculations!AQ:BR,MATCH(Subgroup_number,Calculations!AQ:AQ,0),5),IF(Subgroup_number=Calculations!BV$19,Calculations!BV$12,""))</f>
        <v/>
      </c>
      <c r="M91" s="15" t="str">
        <f>IF(COUNTIF(Calculations!$AQ:$AQ,Subgroup_number)=1,INDEX(Calculations!AQ:BR,MATCH(Subgroup_number,Calculations!AQ:AQ,0),6),IF(Subgroup_number=Calculations!BV$19,Calculations!BV$13,""))</f>
        <v/>
      </c>
      <c r="N91" s="15" t="str">
        <f>IF(COUNTIF(Calculations!$AQ:$AQ,Subgroup_number)=1,INDEX(Calculations!AQ:BR,MATCH(Subgroup_number,Calculations!AQ:AQ,0),7),IF(Subgroup_number=Calculations!BV$19,Calculations!BV$14,""))</f>
        <v/>
      </c>
      <c r="O91" s="15" t="str">
        <f>IF(COUNTIF(Calculations!$AQ:$AQ,Subgroup_number)=1,INDEX(Calculations!AQ:BR,MATCH(Subgroup_number,Calculations!AQ:AQ,0),9),IF(Subgroup_number=Calculations!BV$19,Calculations!BV$15,""))</f>
        <v/>
      </c>
      <c r="P91" s="15" t="str">
        <f>IF(COUNTIF(Calculations!$AQ:$AQ,Subgroup_number)=1,INDEX(Calculations!AQ:BR,MATCH(Subgroup_number,Calculations!AQ:AQ,0),10),IF(Subgroup_number=Calculations!BV$19,Calculations!BV$16,""))</f>
        <v/>
      </c>
      <c r="Q91" s="15" t="str">
        <f>IF(COUNTIF(Calculations!$AQ:$AQ,Subgroup_number)=1,INDEX(Calculations!AQ:BR,MATCH(Subgroup_number,Calculations!AQ:AQ,0),19),IF(Subgroup_number=Calculations!BV$19,Calculations!BV$8,""))</f>
        <v/>
      </c>
      <c r="R91" s="50" t="str">
        <f>IF(COUNTIF(Calculations!$AQ:$AQ,Subgroup_number)=1,INDEX(Calculations!AQ:BR,MATCH(Subgroup_number,Calculations!AQ:AQ,0),20),IF(Subgroup_number=Calculations!BV$19,Calculations!BV$9,""))</f>
        <v/>
      </c>
      <c r="S91" s="116"/>
      <c r="U91" s="116"/>
      <c r="W91" s="116"/>
    </row>
    <row r="92" spans="1:23" x14ac:dyDescent="0.2">
      <c r="F92" s="48">
        <v>91</v>
      </c>
      <c r="G92" s="15" t="str">
        <f>IF(Subgroup_number&lt;=MAX(Calculations!AQ:AQ),IF(COUNTIF(Calculations!Z:Z,"="&amp;'Subgroup Analysis'!F92)=1,INDEX(Lookup_table_subgroup,MATCH(Subgroup_number,Calculations!Z:Z,0),2),VLOOKUP($F92,Calculations!AQ:BR,2,FALSE)),IF(Subgroup_number=Calculations!BV$19,"Combined effect size",""))</f>
        <v/>
      </c>
      <c r="H9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2" s="15" t="str">
        <f>IF(COUNTIF(Calculations!$AQ:$AQ,Subgroup_number)=1,INDEX(Calculations!AQ:BR,MATCH(Subgroup_number,Calculations!AQ:AQ,0),5),IF(Subgroup_number=Calculations!BV$19,Calculations!BV$12,""))</f>
        <v/>
      </c>
      <c r="M92" s="15" t="str">
        <f>IF(COUNTIF(Calculations!$AQ:$AQ,Subgroup_number)=1,INDEX(Calculations!AQ:BR,MATCH(Subgroup_number,Calculations!AQ:AQ,0),6),IF(Subgroup_number=Calculations!BV$19,Calculations!BV$13,""))</f>
        <v/>
      </c>
      <c r="N92" s="15" t="str">
        <f>IF(COUNTIF(Calculations!$AQ:$AQ,Subgroup_number)=1,INDEX(Calculations!AQ:BR,MATCH(Subgroup_number,Calculations!AQ:AQ,0),7),IF(Subgroup_number=Calculations!BV$19,Calculations!BV$14,""))</f>
        <v/>
      </c>
      <c r="O92" s="15" t="str">
        <f>IF(COUNTIF(Calculations!$AQ:$AQ,Subgroup_number)=1,INDEX(Calculations!AQ:BR,MATCH(Subgroup_number,Calculations!AQ:AQ,0),9),IF(Subgroup_number=Calculations!BV$19,Calculations!BV$15,""))</f>
        <v/>
      </c>
      <c r="P92" s="15" t="str">
        <f>IF(COUNTIF(Calculations!$AQ:$AQ,Subgroup_number)=1,INDEX(Calculations!AQ:BR,MATCH(Subgroup_number,Calculations!AQ:AQ,0),10),IF(Subgroup_number=Calculations!BV$19,Calculations!BV$16,""))</f>
        <v/>
      </c>
      <c r="Q92" s="15" t="str">
        <f>IF(COUNTIF(Calculations!$AQ:$AQ,Subgroup_number)=1,INDEX(Calculations!AQ:BR,MATCH(Subgroup_number,Calculations!AQ:AQ,0),19),IF(Subgroup_number=Calculations!BV$19,Calculations!BV$8,""))</f>
        <v/>
      </c>
      <c r="R92" s="50" t="str">
        <f>IF(COUNTIF(Calculations!$AQ:$AQ,Subgroup_number)=1,INDEX(Calculations!AQ:BR,MATCH(Subgroup_number,Calculations!AQ:AQ,0),20),IF(Subgroup_number=Calculations!BV$19,Calculations!BV$9,""))</f>
        <v/>
      </c>
      <c r="S92" s="116"/>
      <c r="U92" s="116"/>
      <c r="W92" s="116"/>
    </row>
    <row r="93" spans="1:23" x14ac:dyDescent="0.2">
      <c r="F93" s="48">
        <v>92</v>
      </c>
      <c r="G93" s="15" t="str">
        <f>IF(Subgroup_number&lt;=MAX(Calculations!AQ:AQ),IF(COUNTIF(Calculations!Z:Z,"="&amp;'Subgroup Analysis'!F93)=1,INDEX(Lookup_table_subgroup,MATCH(Subgroup_number,Calculations!Z:Z,0),2),VLOOKUP($F93,Calculations!AQ:BR,2,FALSE)),IF(Subgroup_number=Calculations!BV$19,"Combined effect size",""))</f>
        <v/>
      </c>
      <c r="H9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3" s="15" t="str">
        <f>IF(COUNTIF(Calculations!$AQ:$AQ,Subgroup_number)=1,INDEX(Calculations!AQ:BR,MATCH(Subgroup_number,Calculations!AQ:AQ,0),5),IF(Subgroup_number=Calculations!BV$19,Calculations!BV$12,""))</f>
        <v/>
      </c>
      <c r="M93" s="15" t="str">
        <f>IF(COUNTIF(Calculations!$AQ:$AQ,Subgroup_number)=1,INDEX(Calculations!AQ:BR,MATCH(Subgroup_number,Calculations!AQ:AQ,0),6),IF(Subgroup_number=Calculations!BV$19,Calculations!BV$13,""))</f>
        <v/>
      </c>
      <c r="N93" s="15" t="str">
        <f>IF(COUNTIF(Calculations!$AQ:$AQ,Subgroup_number)=1,INDEX(Calculations!AQ:BR,MATCH(Subgroup_number,Calculations!AQ:AQ,0),7),IF(Subgroup_number=Calculations!BV$19,Calculations!BV$14,""))</f>
        <v/>
      </c>
      <c r="O93" s="15" t="str">
        <f>IF(COUNTIF(Calculations!$AQ:$AQ,Subgroup_number)=1,INDEX(Calculations!AQ:BR,MATCH(Subgroup_number,Calculations!AQ:AQ,0),9),IF(Subgroup_number=Calculations!BV$19,Calculations!BV$15,""))</f>
        <v/>
      </c>
      <c r="P93" s="15" t="str">
        <f>IF(COUNTIF(Calculations!$AQ:$AQ,Subgroup_number)=1,INDEX(Calculations!AQ:BR,MATCH(Subgroup_number,Calculations!AQ:AQ,0),10),IF(Subgroup_number=Calculations!BV$19,Calculations!BV$16,""))</f>
        <v/>
      </c>
      <c r="Q93" s="15" t="str">
        <f>IF(COUNTIF(Calculations!$AQ:$AQ,Subgroup_number)=1,INDEX(Calculations!AQ:BR,MATCH(Subgroup_number,Calculations!AQ:AQ,0),19),IF(Subgroup_number=Calculations!BV$19,Calculations!BV$8,""))</f>
        <v/>
      </c>
      <c r="R93" s="50" t="str">
        <f>IF(COUNTIF(Calculations!$AQ:$AQ,Subgroup_number)=1,INDEX(Calculations!AQ:BR,MATCH(Subgroup_number,Calculations!AQ:AQ,0),20),IF(Subgroup_number=Calculations!BV$19,Calculations!BV$9,""))</f>
        <v/>
      </c>
      <c r="S93" s="116"/>
      <c r="U93" s="116"/>
      <c r="W93" s="116"/>
    </row>
    <row r="94" spans="1:23" x14ac:dyDescent="0.2">
      <c r="F94" s="48">
        <v>93</v>
      </c>
      <c r="G94" s="15" t="str">
        <f>IF(Subgroup_number&lt;=MAX(Calculations!AQ:AQ),IF(COUNTIF(Calculations!Z:Z,"="&amp;'Subgroup Analysis'!F94)=1,INDEX(Lookup_table_subgroup,MATCH(Subgroup_number,Calculations!Z:Z,0),2),VLOOKUP($F94,Calculations!AQ:BR,2,FALSE)),IF(Subgroup_number=Calculations!BV$19,"Combined effect size",""))</f>
        <v/>
      </c>
      <c r="H9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4" s="15" t="str">
        <f>IF(COUNTIF(Calculations!$AQ:$AQ,Subgroup_number)=1,INDEX(Calculations!AQ:BR,MATCH(Subgroup_number,Calculations!AQ:AQ,0),5),IF(Subgroup_number=Calculations!BV$19,Calculations!BV$12,""))</f>
        <v/>
      </c>
      <c r="M94" s="15" t="str">
        <f>IF(COUNTIF(Calculations!$AQ:$AQ,Subgroup_number)=1,INDEX(Calculations!AQ:BR,MATCH(Subgroup_number,Calculations!AQ:AQ,0),6),IF(Subgroup_number=Calculations!BV$19,Calculations!BV$13,""))</f>
        <v/>
      </c>
      <c r="N94" s="15" t="str">
        <f>IF(COUNTIF(Calculations!$AQ:$AQ,Subgroup_number)=1,INDEX(Calculations!AQ:BR,MATCH(Subgroup_number,Calculations!AQ:AQ,0),7),IF(Subgroup_number=Calculations!BV$19,Calculations!BV$14,""))</f>
        <v/>
      </c>
      <c r="O94" s="15" t="str">
        <f>IF(COUNTIF(Calculations!$AQ:$AQ,Subgroup_number)=1,INDEX(Calculations!AQ:BR,MATCH(Subgroup_number,Calculations!AQ:AQ,0),9),IF(Subgroup_number=Calculations!BV$19,Calculations!BV$15,""))</f>
        <v/>
      </c>
      <c r="P94" s="15" t="str">
        <f>IF(COUNTIF(Calculations!$AQ:$AQ,Subgroup_number)=1,INDEX(Calculations!AQ:BR,MATCH(Subgroup_number,Calculations!AQ:AQ,0),10),IF(Subgroup_number=Calculations!BV$19,Calculations!BV$16,""))</f>
        <v/>
      </c>
      <c r="Q94" s="15" t="str">
        <f>IF(COUNTIF(Calculations!$AQ:$AQ,Subgroup_number)=1,INDEX(Calculations!AQ:BR,MATCH(Subgroup_number,Calculations!AQ:AQ,0),19),IF(Subgroup_number=Calculations!BV$19,Calculations!BV$8,""))</f>
        <v/>
      </c>
      <c r="R94" s="50" t="str">
        <f>IF(COUNTIF(Calculations!$AQ:$AQ,Subgroup_number)=1,INDEX(Calculations!AQ:BR,MATCH(Subgroup_number,Calculations!AQ:AQ,0),20),IF(Subgroup_number=Calculations!BV$19,Calculations!BV$9,""))</f>
        <v/>
      </c>
      <c r="S94" s="116"/>
      <c r="U94" s="116"/>
      <c r="W94" s="116"/>
    </row>
    <row r="95" spans="1:23" x14ac:dyDescent="0.2">
      <c r="F95" s="48">
        <v>94</v>
      </c>
      <c r="G95" s="15" t="str">
        <f>IF(Subgroup_number&lt;=MAX(Calculations!AQ:AQ),IF(COUNTIF(Calculations!Z:Z,"="&amp;'Subgroup Analysis'!F95)=1,INDEX(Lookup_table_subgroup,MATCH(Subgroup_number,Calculations!Z:Z,0),2),VLOOKUP($F95,Calculations!AQ:BR,2,FALSE)),IF(Subgroup_number=Calculations!BV$19,"Combined effect size",""))</f>
        <v/>
      </c>
      <c r="H9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5" s="15" t="str">
        <f>IF(COUNTIF(Calculations!$AQ:$AQ,Subgroup_number)=1,INDEX(Calculations!AQ:BR,MATCH(Subgroup_number,Calculations!AQ:AQ,0),5),IF(Subgroup_number=Calculations!BV$19,Calculations!BV$12,""))</f>
        <v/>
      </c>
      <c r="M95" s="15" t="str">
        <f>IF(COUNTIF(Calculations!$AQ:$AQ,Subgroup_number)=1,INDEX(Calculations!AQ:BR,MATCH(Subgroup_number,Calculations!AQ:AQ,0),6),IF(Subgroup_number=Calculations!BV$19,Calculations!BV$13,""))</f>
        <v/>
      </c>
      <c r="N95" s="15" t="str">
        <f>IF(COUNTIF(Calculations!$AQ:$AQ,Subgroup_number)=1,INDEX(Calculations!AQ:BR,MATCH(Subgroup_number,Calculations!AQ:AQ,0),7),IF(Subgroup_number=Calculations!BV$19,Calculations!BV$14,""))</f>
        <v/>
      </c>
      <c r="O95" s="15" t="str">
        <f>IF(COUNTIF(Calculations!$AQ:$AQ,Subgroup_number)=1,INDEX(Calculations!AQ:BR,MATCH(Subgroup_number,Calculations!AQ:AQ,0),9),IF(Subgroup_number=Calculations!BV$19,Calculations!BV$15,""))</f>
        <v/>
      </c>
      <c r="P95" s="15" t="str">
        <f>IF(COUNTIF(Calculations!$AQ:$AQ,Subgroup_number)=1,INDEX(Calculations!AQ:BR,MATCH(Subgroup_number,Calculations!AQ:AQ,0),10),IF(Subgroup_number=Calculations!BV$19,Calculations!BV$16,""))</f>
        <v/>
      </c>
      <c r="Q95" s="15" t="str">
        <f>IF(COUNTIF(Calculations!$AQ:$AQ,Subgroup_number)=1,INDEX(Calculations!AQ:BR,MATCH(Subgroup_number,Calculations!AQ:AQ,0),19),IF(Subgroup_number=Calculations!BV$19,Calculations!BV$8,""))</f>
        <v/>
      </c>
      <c r="R95" s="50" t="str">
        <f>IF(COUNTIF(Calculations!$AQ:$AQ,Subgroup_number)=1,INDEX(Calculations!AQ:BR,MATCH(Subgroup_number,Calculations!AQ:AQ,0),20),IF(Subgroup_number=Calculations!BV$19,Calculations!BV$9,""))</f>
        <v/>
      </c>
      <c r="S95" s="116"/>
      <c r="U95" s="116"/>
      <c r="W95" s="116"/>
    </row>
    <row r="96" spans="1:23" x14ac:dyDescent="0.2">
      <c r="F96" s="48">
        <v>95</v>
      </c>
      <c r="G96" s="15" t="str">
        <f>IF(Subgroup_number&lt;=MAX(Calculations!AQ:AQ),IF(COUNTIF(Calculations!Z:Z,"="&amp;'Subgroup Analysis'!F96)=1,INDEX(Lookup_table_subgroup,MATCH(Subgroup_number,Calculations!Z:Z,0),2),VLOOKUP($F96,Calculations!AQ:BR,2,FALSE)),IF(Subgroup_number=Calculations!BV$19,"Combined effect size",""))</f>
        <v/>
      </c>
      <c r="H9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6" s="15" t="str">
        <f>IF(COUNTIF(Calculations!$AQ:$AQ,Subgroup_number)=1,INDEX(Calculations!AQ:BR,MATCH(Subgroup_number,Calculations!AQ:AQ,0),5),IF(Subgroup_number=Calculations!BV$19,Calculations!BV$12,""))</f>
        <v/>
      </c>
      <c r="M96" s="15" t="str">
        <f>IF(COUNTIF(Calculations!$AQ:$AQ,Subgroup_number)=1,INDEX(Calculations!AQ:BR,MATCH(Subgroup_number,Calculations!AQ:AQ,0),6),IF(Subgroup_number=Calculations!BV$19,Calculations!BV$13,""))</f>
        <v/>
      </c>
      <c r="N96" s="15" t="str">
        <f>IF(COUNTIF(Calculations!$AQ:$AQ,Subgroup_number)=1,INDEX(Calculations!AQ:BR,MATCH(Subgroup_number,Calculations!AQ:AQ,0),7),IF(Subgroup_number=Calculations!BV$19,Calculations!BV$14,""))</f>
        <v/>
      </c>
      <c r="O96" s="15" t="str">
        <f>IF(COUNTIF(Calculations!$AQ:$AQ,Subgroup_number)=1,INDEX(Calculations!AQ:BR,MATCH(Subgroup_number,Calculations!AQ:AQ,0),9),IF(Subgroup_number=Calculations!BV$19,Calculations!BV$15,""))</f>
        <v/>
      </c>
      <c r="P96" s="15" t="str">
        <f>IF(COUNTIF(Calculations!$AQ:$AQ,Subgroup_number)=1,INDEX(Calculations!AQ:BR,MATCH(Subgroup_number,Calculations!AQ:AQ,0),10),IF(Subgroup_number=Calculations!BV$19,Calculations!BV$16,""))</f>
        <v/>
      </c>
      <c r="Q96" s="15" t="str">
        <f>IF(COUNTIF(Calculations!$AQ:$AQ,Subgroup_number)=1,INDEX(Calculations!AQ:BR,MATCH(Subgroup_number,Calculations!AQ:AQ,0),19),IF(Subgroup_number=Calculations!BV$19,Calculations!BV$8,""))</f>
        <v/>
      </c>
      <c r="R96" s="50" t="str">
        <f>IF(COUNTIF(Calculations!$AQ:$AQ,Subgroup_number)=1,INDEX(Calculations!AQ:BR,MATCH(Subgroup_number,Calculations!AQ:AQ,0),20),IF(Subgroup_number=Calculations!BV$19,Calculations!BV$9,""))</f>
        <v/>
      </c>
      <c r="S96" s="116"/>
      <c r="U96" s="116"/>
      <c r="W96" s="116"/>
    </row>
    <row r="97" spans="6:23" x14ac:dyDescent="0.2">
      <c r="F97" s="48">
        <v>96</v>
      </c>
      <c r="G97" s="15" t="str">
        <f>IF(Subgroup_number&lt;=MAX(Calculations!AQ:AQ),IF(COUNTIF(Calculations!Z:Z,"="&amp;'Subgroup Analysis'!F97)=1,INDEX(Lookup_table_subgroup,MATCH(Subgroup_number,Calculations!Z:Z,0),2),VLOOKUP($F97,Calculations!AQ:BR,2,FALSE)),IF(Subgroup_number=Calculations!BV$19,"Combined effect size",""))</f>
        <v/>
      </c>
      <c r="H9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7" s="15" t="str">
        <f>IF(COUNTIF(Calculations!$AQ:$AQ,Subgroup_number)=1,INDEX(Calculations!AQ:BR,MATCH(Subgroup_number,Calculations!AQ:AQ,0),5),IF(Subgroup_number=Calculations!BV$19,Calculations!BV$12,""))</f>
        <v/>
      </c>
      <c r="M97" s="15" t="str">
        <f>IF(COUNTIF(Calculations!$AQ:$AQ,Subgroup_number)=1,INDEX(Calculations!AQ:BR,MATCH(Subgroup_number,Calculations!AQ:AQ,0),6),IF(Subgroup_number=Calculations!BV$19,Calculations!BV$13,""))</f>
        <v/>
      </c>
      <c r="N97" s="15" t="str">
        <f>IF(COUNTIF(Calculations!$AQ:$AQ,Subgroup_number)=1,INDEX(Calculations!AQ:BR,MATCH(Subgroup_number,Calculations!AQ:AQ,0),7),IF(Subgroup_number=Calculations!BV$19,Calculations!BV$14,""))</f>
        <v/>
      </c>
      <c r="O97" s="15" t="str">
        <f>IF(COUNTIF(Calculations!$AQ:$AQ,Subgroup_number)=1,INDEX(Calculations!AQ:BR,MATCH(Subgroup_number,Calculations!AQ:AQ,0),9),IF(Subgroup_number=Calculations!BV$19,Calculations!BV$15,""))</f>
        <v/>
      </c>
      <c r="P97" s="15" t="str">
        <f>IF(COUNTIF(Calculations!$AQ:$AQ,Subgroup_number)=1,INDEX(Calculations!AQ:BR,MATCH(Subgroup_number,Calculations!AQ:AQ,0),10),IF(Subgroup_number=Calculations!BV$19,Calculations!BV$16,""))</f>
        <v/>
      </c>
      <c r="Q97" s="15" t="str">
        <f>IF(COUNTIF(Calculations!$AQ:$AQ,Subgroup_number)=1,INDEX(Calculations!AQ:BR,MATCH(Subgroup_number,Calculations!AQ:AQ,0),19),IF(Subgroup_number=Calculations!BV$19,Calculations!BV$8,""))</f>
        <v/>
      </c>
      <c r="R97" s="50" t="str">
        <f>IF(COUNTIF(Calculations!$AQ:$AQ,Subgroup_number)=1,INDEX(Calculations!AQ:BR,MATCH(Subgroup_number,Calculations!AQ:AQ,0),20),IF(Subgroup_number=Calculations!BV$19,Calculations!BV$9,""))</f>
        <v/>
      </c>
      <c r="S97" s="116"/>
      <c r="U97" s="116"/>
      <c r="W97" s="116"/>
    </row>
    <row r="98" spans="6:23" x14ac:dyDescent="0.2">
      <c r="F98" s="48">
        <v>97</v>
      </c>
      <c r="G98" s="15" t="str">
        <f>IF(Subgroup_number&lt;=MAX(Calculations!AQ:AQ),IF(COUNTIF(Calculations!Z:Z,"="&amp;'Subgroup Analysis'!F98)=1,INDEX(Lookup_table_subgroup,MATCH(Subgroup_number,Calculations!Z:Z,0),2),VLOOKUP($F98,Calculations!AQ:BR,2,FALSE)),IF(Subgroup_number=Calculations!BV$19,"Combined effect size",""))</f>
        <v/>
      </c>
      <c r="H9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8" s="15" t="str">
        <f>IF(COUNTIF(Calculations!$AQ:$AQ,Subgroup_number)=1,INDEX(Calculations!AQ:BR,MATCH(Subgroup_number,Calculations!AQ:AQ,0),5),IF(Subgroup_number=Calculations!BV$19,Calculations!BV$12,""))</f>
        <v/>
      </c>
      <c r="M98" s="15" t="str">
        <f>IF(COUNTIF(Calculations!$AQ:$AQ,Subgroup_number)=1,INDEX(Calculations!AQ:BR,MATCH(Subgroup_number,Calculations!AQ:AQ,0),6),IF(Subgroup_number=Calculations!BV$19,Calculations!BV$13,""))</f>
        <v/>
      </c>
      <c r="N98" s="15" t="str">
        <f>IF(COUNTIF(Calculations!$AQ:$AQ,Subgroup_number)=1,INDEX(Calculations!AQ:BR,MATCH(Subgroup_number,Calculations!AQ:AQ,0),7),IF(Subgroup_number=Calculations!BV$19,Calculations!BV$14,""))</f>
        <v/>
      </c>
      <c r="O98" s="15" t="str">
        <f>IF(COUNTIF(Calculations!$AQ:$AQ,Subgroup_number)=1,INDEX(Calculations!AQ:BR,MATCH(Subgroup_number,Calculations!AQ:AQ,0),9),IF(Subgroup_number=Calculations!BV$19,Calculations!BV$15,""))</f>
        <v/>
      </c>
      <c r="P98" s="15" t="str">
        <f>IF(COUNTIF(Calculations!$AQ:$AQ,Subgroup_number)=1,INDEX(Calculations!AQ:BR,MATCH(Subgroup_number,Calculations!AQ:AQ,0),10),IF(Subgroup_number=Calculations!BV$19,Calculations!BV$16,""))</f>
        <v/>
      </c>
      <c r="Q98" s="15" t="str">
        <f>IF(COUNTIF(Calculations!$AQ:$AQ,Subgroup_number)=1,INDEX(Calculations!AQ:BR,MATCH(Subgroup_number,Calculations!AQ:AQ,0),19),IF(Subgroup_number=Calculations!BV$19,Calculations!BV$8,""))</f>
        <v/>
      </c>
      <c r="R98" s="50" t="str">
        <f>IF(COUNTIF(Calculations!$AQ:$AQ,Subgroup_number)=1,INDEX(Calculations!AQ:BR,MATCH(Subgroup_number,Calculations!AQ:AQ,0),20),IF(Subgroup_number=Calculations!BV$19,Calculations!BV$9,""))</f>
        <v/>
      </c>
      <c r="S98" s="116"/>
      <c r="U98" s="116"/>
      <c r="W98" s="116"/>
    </row>
    <row r="99" spans="6:23" x14ac:dyDescent="0.2">
      <c r="F99" s="48">
        <v>98</v>
      </c>
      <c r="G99" s="15" t="str">
        <f>IF(Subgroup_number&lt;=MAX(Calculations!AQ:AQ),IF(COUNTIF(Calculations!Z:Z,"="&amp;'Subgroup Analysis'!F99)=1,INDEX(Lookup_table_subgroup,MATCH(Subgroup_number,Calculations!Z:Z,0),2),VLOOKUP($F99,Calculations!AQ:BR,2,FALSE)),IF(Subgroup_number=Calculations!BV$19,"Combined effect size",""))</f>
        <v/>
      </c>
      <c r="H9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9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9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9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99" s="15" t="str">
        <f>IF(COUNTIF(Calculations!$AQ:$AQ,Subgroup_number)=1,INDEX(Calculations!AQ:BR,MATCH(Subgroup_number,Calculations!AQ:AQ,0),5),IF(Subgroup_number=Calculations!BV$19,Calculations!BV$12,""))</f>
        <v/>
      </c>
      <c r="M99" s="15" t="str">
        <f>IF(COUNTIF(Calculations!$AQ:$AQ,Subgroup_number)=1,INDEX(Calculations!AQ:BR,MATCH(Subgroup_number,Calculations!AQ:AQ,0),6),IF(Subgroup_number=Calculations!BV$19,Calculations!BV$13,""))</f>
        <v/>
      </c>
      <c r="N99" s="15" t="str">
        <f>IF(COUNTIF(Calculations!$AQ:$AQ,Subgroup_number)=1,INDEX(Calculations!AQ:BR,MATCH(Subgroup_number,Calculations!AQ:AQ,0),7),IF(Subgroup_number=Calculations!BV$19,Calculations!BV$14,""))</f>
        <v/>
      </c>
      <c r="O99" s="15" t="str">
        <f>IF(COUNTIF(Calculations!$AQ:$AQ,Subgroup_number)=1,INDEX(Calculations!AQ:BR,MATCH(Subgroup_number,Calculations!AQ:AQ,0),9),IF(Subgroup_number=Calculations!BV$19,Calculations!BV$15,""))</f>
        <v/>
      </c>
      <c r="P99" s="15" t="str">
        <f>IF(COUNTIF(Calculations!$AQ:$AQ,Subgroup_number)=1,INDEX(Calculations!AQ:BR,MATCH(Subgroup_number,Calculations!AQ:AQ,0),10),IF(Subgroup_number=Calculations!BV$19,Calculations!BV$16,""))</f>
        <v/>
      </c>
      <c r="Q99" s="15" t="str">
        <f>IF(COUNTIF(Calculations!$AQ:$AQ,Subgroup_number)=1,INDEX(Calculations!AQ:BR,MATCH(Subgroup_number,Calculations!AQ:AQ,0),19),IF(Subgroup_number=Calculations!BV$19,Calculations!BV$8,""))</f>
        <v/>
      </c>
      <c r="R99" s="50" t="str">
        <f>IF(COUNTIF(Calculations!$AQ:$AQ,Subgroup_number)=1,INDEX(Calculations!AQ:BR,MATCH(Subgroup_number,Calculations!AQ:AQ,0),20),IF(Subgroup_number=Calculations!BV$19,Calculations!BV$9,""))</f>
        <v/>
      </c>
      <c r="S99" s="116"/>
      <c r="U99" s="116"/>
      <c r="W99" s="116"/>
    </row>
    <row r="100" spans="6:23" x14ac:dyDescent="0.2">
      <c r="F100" s="48">
        <v>99</v>
      </c>
      <c r="G100" s="15" t="str">
        <f>IF(Subgroup_number&lt;=MAX(Calculations!AQ:AQ),IF(COUNTIF(Calculations!Z:Z,"="&amp;'Subgroup Analysis'!F100)=1,INDEX(Lookup_table_subgroup,MATCH(Subgroup_number,Calculations!Z:Z,0),2),VLOOKUP($F100,Calculations!AQ:BR,2,FALSE)),IF(Subgroup_number=Calculations!BV$19,"Combined effect size",""))</f>
        <v/>
      </c>
      <c r="H10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0" s="15" t="str">
        <f>IF(COUNTIF(Calculations!$AQ:$AQ,Subgroup_number)=1,INDEX(Calculations!AQ:BR,MATCH(Subgroup_number,Calculations!AQ:AQ,0),5),IF(Subgroup_number=Calculations!BV$19,Calculations!BV$12,""))</f>
        <v/>
      </c>
      <c r="M100" s="15" t="str">
        <f>IF(COUNTIF(Calculations!$AQ:$AQ,Subgroup_number)=1,INDEX(Calculations!AQ:BR,MATCH(Subgroup_number,Calculations!AQ:AQ,0),6),IF(Subgroup_number=Calculations!BV$19,Calculations!BV$13,""))</f>
        <v/>
      </c>
      <c r="N100" s="15" t="str">
        <f>IF(COUNTIF(Calculations!$AQ:$AQ,Subgroup_number)=1,INDEX(Calculations!AQ:BR,MATCH(Subgroup_number,Calculations!AQ:AQ,0),7),IF(Subgroup_number=Calculations!BV$19,Calculations!BV$14,""))</f>
        <v/>
      </c>
      <c r="O100" s="15" t="str">
        <f>IF(COUNTIF(Calculations!$AQ:$AQ,Subgroup_number)=1,INDEX(Calculations!AQ:BR,MATCH(Subgroup_number,Calculations!AQ:AQ,0),9),IF(Subgroup_number=Calculations!BV$19,Calculations!BV$15,""))</f>
        <v/>
      </c>
      <c r="P100" s="15" t="str">
        <f>IF(COUNTIF(Calculations!$AQ:$AQ,Subgroup_number)=1,INDEX(Calculations!AQ:BR,MATCH(Subgroup_number,Calculations!AQ:AQ,0),10),IF(Subgroup_number=Calculations!BV$19,Calculations!BV$16,""))</f>
        <v/>
      </c>
      <c r="Q100" s="15" t="str">
        <f>IF(COUNTIF(Calculations!$AQ:$AQ,Subgroup_number)=1,INDEX(Calculations!AQ:BR,MATCH(Subgroup_number,Calculations!AQ:AQ,0),19),IF(Subgroup_number=Calculations!BV$19,Calculations!BV$8,""))</f>
        <v/>
      </c>
      <c r="R100" s="50" t="str">
        <f>IF(COUNTIF(Calculations!$AQ:$AQ,Subgroup_number)=1,INDEX(Calculations!AQ:BR,MATCH(Subgroup_number,Calculations!AQ:AQ,0),20),IF(Subgroup_number=Calculations!BV$19,Calculations!BV$9,""))</f>
        <v/>
      </c>
      <c r="S100" s="116"/>
      <c r="U100" s="116"/>
      <c r="W100" s="116"/>
    </row>
    <row r="101" spans="6:23" x14ac:dyDescent="0.2">
      <c r="F101" s="48">
        <v>100</v>
      </c>
      <c r="G101" s="15" t="str">
        <f>IF(Subgroup_number&lt;=MAX(Calculations!AQ:AQ),IF(COUNTIF(Calculations!Z:Z,"="&amp;'Subgroup Analysis'!F101)=1,INDEX(Lookup_table_subgroup,MATCH(Subgroup_number,Calculations!Z:Z,0),2),VLOOKUP($F101,Calculations!AQ:BR,2,FALSE)),IF(Subgroup_number=Calculations!BV$19,"Combined effect size",""))</f>
        <v/>
      </c>
      <c r="H10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1" s="15" t="str">
        <f>IF(COUNTIF(Calculations!$AQ:$AQ,Subgroup_number)=1,INDEX(Calculations!AQ:BR,MATCH(Subgroup_number,Calculations!AQ:AQ,0),5),IF(Subgroup_number=Calculations!BV$19,Calculations!BV$12,""))</f>
        <v/>
      </c>
      <c r="M101" s="15" t="str">
        <f>IF(COUNTIF(Calculations!$AQ:$AQ,Subgroup_number)=1,INDEX(Calculations!AQ:BR,MATCH(Subgroup_number,Calculations!AQ:AQ,0),6),IF(Subgroup_number=Calculations!BV$19,Calculations!BV$13,""))</f>
        <v/>
      </c>
      <c r="N101" s="15" t="str">
        <f>IF(COUNTIF(Calculations!$AQ:$AQ,Subgroup_number)=1,INDEX(Calculations!AQ:BR,MATCH(Subgroup_number,Calculations!AQ:AQ,0),7),IF(Subgroup_number=Calculations!BV$19,Calculations!BV$14,""))</f>
        <v/>
      </c>
      <c r="O101" s="15" t="str">
        <f>IF(COUNTIF(Calculations!$AQ:$AQ,Subgroup_number)=1,INDEX(Calculations!AQ:BR,MATCH(Subgroup_number,Calculations!AQ:AQ,0),9),IF(Subgroup_number=Calculations!BV$19,Calculations!BV$15,""))</f>
        <v/>
      </c>
      <c r="P101" s="15" t="str">
        <f>IF(COUNTIF(Calculations!$AQ:$AQ,Subgroup_number)=1,INDEX(Calculations!AQ:BR,MATCH(Subgroup_number,Calculations!AQ:AQ,0),10),IF(Subgroup_number=Calculations!BV$19,Calculations!BV$16,""))</f>
        <v/>
      </c>
      <c r="Q101" s="15" t="str">
        <f>IF(COUNTIF(Calculations!$AQ:$AQ,Subgroup_number)=1,INDEX(Calculations!AQ:BR,MATCH(Subgroup_number,Calculations!AQ:AQ,0),19),IF(Subgroup_number=Calculations!BV$19,Calculations!BV$8,""))</f>
        <v/>
      </c>
      <c r="R101" s="50" t="str">
        <f>IF(COUNTIF(Calculations!$AQ:$AQ,Subgroup_number)=1,INDEX(Calculations!AQ:BR,MATCH(Subgroup_number,Calculations!AQ:AQ,0),20),IF(Subgroup_number=Calculations!BV$19,Calculations!BV$9,""))</f>
        <v/>
      </c>
      <c r="S101" s="116"/>
      <c r="U101" s="116"/>
      <c r="W101" s="116"/>
    </row>
    <row r="102" spans="6:23" x14ac:dyDescent="0.2">
      <c r="F102" s="48">
        <v>101</v>
      </c>
      <c r="G102" s="15" t="str">
        <f>IF(Subgroup_number&lt;=MAX(Calculations!AQ:AQ),IF(COUNTIF(Calculations!Z:Z,"="&amp;'Subgroup Analysis'!F102)=1,INDEX(Lookup_table_subgroup,MATCH(Subgroup_number,Calculations!Z:Z,0),2),VLOOKUP($F102,Calculations!AQ:BR,2,FALSE)),IF(Subgroup_number=Calculations!BV$19,"Combined effect size",""))</f>
        <v/>
      </c>
      <c r="H10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2" s="15" t="str">
        <f>IF(COUNTIF(Calculations!$AQ:$AQ,Subgroup_number)=1,INDEX(Calculations!AQ:BR,MATCH(Subgroup_number,Calculations!AQ:AQ,0),5),IF(Subgroup_number=Calculations!BV$19,Calculations!BV$12,""))</f>
        <v/>
      </c>
      <c r="M102" s="15" t="str">
        <f>IF(COUNTIF(Calculations!$AQ:$AQ,Subgroup_number)=1,INDEX(Calculations!AQ:BR,MATCH(Subgroup_number,Calculations!AQ:AQ,0),6),IF(Subgroup_number=Calculations!BV$19,Calculations!BV$13,""))</f>
        <v/>
      </c>
      <c r="N102" s="15" t="str">
        <f>IF(COUNTIF(Calculations!$AQ:$AQ,Subgroup_number)=1,INDEX(Calculations!AQ:BR,MATCH(Subgroup_number,Calculations!AQ:AQ,0),7),IF(Subgroup_number=Calculations!BV$19,Calculations!BV$14,""))</f>
        <v/>
      </c>
      <c r="O102" s="15" t="str">
        <f>IF(COUNTIF(Calculations!$AQ:$AQ,Subgroup_number)=1,INDEX(Calculations!AQ:BR,MATCH(Subgroup_number,Calculations!AQ:AQ,0),9),IF(Subgroup_number=Calculations!BV$19,Calculations!BV$15,""))</f>
        <v/>
      </c>
      <c r="P102" s="15" t="str">
        <f>IF(COUNTIF(Calculations!$AQ:$AQ,Subgroup_number)=1,INDEX(Calculations!AQ:BR,MATCH(Subgroup_number,Calculations!AQ:AQ,0),10),IF(Subgroup_number=Calculations!BV$19,Calculations!BV$16,""))</f>
        <v/>
      </c>
      <c r="Q102" s="15" t="str">
        <f>IF(COUNTIF(Calculations!$AQ:$AQ,Subgroup_number)=1,INDEX(Calculations!AQ:BR,MATCH(Subgroup_number,Calculations!AQ:AQ,0),19),IF(Subgroup_number=Calculations!BV$19,Calculations!BV$8,""))</f>
        <v/>
      </c>
      <c r="R102" s="50" t="str">
        <f>IF(COUNTIF(Calculations!$AQ:$AQ,Subgroup_number)=1,INDEX(Calculations!AQ:BR,MATCH(Subgroup_number,Calculations!AQ:AQ,0),20),IF(Subgroup_number=Calculations!BV$19,Calculations!BV$9,""))</f>
        <v/>
      </c>
      <c r="S102" s="116"/>
      <c r="U102" s="116"/>
      <c r="W102" s="116"/>
    </row>
    <row r="103" spans="6:23" x14ac:dyDescent="0.2">
      <c r="F103" s="48">
        <v>102</v>
      </c>
      <c r="G103" s="15" t="str">
        <f>IF(Subgroup_number&lt;=MAX(Calculations!AQ:AQ),IF(COUNTIF(Calculations!Z:Z,"="&amp;'Subgroup Analysis'!F103)=1,INDEX(Lookup_table_subgroup,MATCH(Subgroup_number,Calculations!Z:Z,0),2),VLOOKUP($F103,Calculations!AQ:BR,2,FALSE)),IF(Subgroup_number=Calculations!BV$19,"Combined effect size",""))</f>
        <v/>
      </c>
      <c r="H10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3" s="15" t="str">
        <f>IF(COUNTIF(Calculations!$AQ:$AQ,Subgroup_number)=1,INDEX(Calculations!AQ:BR,MATCH(Subgroup_number,Calculations!AQ:AQ,0),5),IF(Subgroup_number=Calculations!BV$19,Calculations!BV$12,""))</f>
        <v/>
      </c>
      <c r="M103" s="15" t="str">
        <f>IF(COUNTIF(Calculations!$AQ:$AQ,Subgroup_number)=1,INDEX(Calculations!AQ:BR,MATCH(Subgroup_number,Calculations!AQ:AQ,0),6),IF(Subgroup_number=Calculations!BV$19,Calculations!BV$13,""))</f>
        <v/>
      </c>
      <c r="N103" s="15" t="str">
        <f>IF(COUNTIF(Calculations!$AQ:$AQ,Subgroup_number)=1,INDEX(Calculations!AQ:BR,MATCH(Subgroup_number,Calculations!AQ:AQ,0),7),IF(Subgroup_number=Calculations!BV$19,Calculations!BV$14,""))</f>
        <v/>
      </c>
      <c r="O103" s="15" t="str">
        <f>IF(COUNTIF(Calculations!$AQ:$AQ,Subgroup_number)=1,INDEX(Calculations!AQ:BR,MATCH(Subgroup_number,Calculations!AQ:AQ,0),9),IF(Subgroup_number=Calculations!BV$19,Calculations!BV$15,""))</f>
        <v/>
      </c>
      <c r="P103" s="15" t="str">
        <f>IF(COUNTIF(Calculations!$AQ:$AQ,Subgroup_number)=1,INDEX(Calculations!AQ:BR,MATCH(Subgroup_number,Calculations!AQ:AQ,0),10),IF(Subgroup_number=Calculations!BV$19,Calculations!BV$16,""))</f>
        <v/>
      </c>
      <c r="Q103" s="15" t="str">
        <f>IF(COUNTIF(Calculations!$AQ:$AQ,Subgroup_number)=1,INDEX(Calculations!AQ:BR,MATCH(Subgroup_number,Calculations!AQ:AQ,0),19),IF(Subgroup_number=Calculations!BV$19,Calculations!BV$8,""))</f>
        <v/>
      </c>
      <c r="R103" s="50" t="str">
        <f>IF(COUNTIF(Calculations!$AQ:$AQ,Subgroup_number)=1,INDEX(Calculations!AQ:BR,MATCH(Subgroup_number,Calculations!AQ:AQ,0),20),IF(Subgroup_number=Calculations!BV$19,Calculations!BV$9,""))</f>
        <v/>
      </c>
      <c r="S103" s="116"/>
      <c r="U103" s="116"/>
      <c r="W103" s="116"/>
    </row>
    <row r="104" spans="6:23" x14ac:dyDescent="0.2">
      <c r="F104" s="48">
        <v>103</v>
      </c>
      <c r="G104" s="15" t="str">
        <f>IF(Subgroup_number&lt;=MAX(Calculations!AQ:AQ),IF(COUNTIF(Calculations!Z:Z,"="&amp;'Subgroup Analysis'!F104)=1,INDEX(Lookup_table_subgroup,MATCH(Subgroup_number,Calculations!Z:Z,0),2),VLOOKUP($F104,Calculations!AQ:BR,2,FALSE)),IF(Subgroup_number=Calculations!BV$19,"Combined effect size",""))</f>
        <v/>
      </c>
      <c r="H10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4" s="15" t="str">
        <f>IF(COUNTIF(Calculations!$AQ:$AQ,Subgroup_number)=1,INDEX(Calculations!AQ:BR,MATCH(Subgroup_number,Calculations!AQ:AQ,0),5),IF(Subgroup_number=Calculations!BV$19,Calculations!BV$12,""))</f>
        <v/>
      </c>
      <c r="M104" s="15" t="str">
        <f>IF(COUNTIF(Calculations!$AQ:$AQ,Subgroup_number)=1,INDEX(Calculations!AQ:BR,MATCH(Subgroup_number,Calculations!AQ:AQ,0),6),IF(Subgroup_number=Calculations!BV$19,Calculations!BV$13,""))</f>
        <v/>
      </c>
      <c r="N104" s="15" t="str">
        <f>IF(COUNTIF(Calculations!$AQ:$AQ,Subgroup_number)=1,INDEX(Calculations!AQ:BR,MATCH(Subgroup_number,Calculations!AQ:AQ,0),7),IF(Subgroup_number=Calculations!BV$19,Calculations!BV$14,""))</f>
        <v/>
      </c>
      <c r="O104" s="15" t="str">
        <f>IF(COUNTIF(Calculations!$AQ:$AQ,Subgroup_number)=1,INDEX(Calculations!AQ:BR,MATCH(Subgroup_number,Calculations!AQ:AQ,0),9),IF(Subgroup_number=Calculations!BV$19,Calculations!BV$15,""))</f>
        <v/>
      </c>
      <c r="P104" s="15" t="str">
        <f>IF(COUNTIF(Calculations!$AQ:$AQ,Subgroup_number)=1,INDEX(Calculations!AQ:BR,MATCH(Subgroup_number,Calculations!AQ:AQ,0),10),IF(Subgroup_number=Calculations!BV$19,Calculations!BV$16,""))</f>
        <v/>
      </c>
      <c r="Q104" s="15" t="str">
        <f>IF(COUNTIF(Calculations!$AQ:$AQ,Subgroup_number)=1,INDEX(Calculations!AQ:BR,MATCH(Subgroup_number,Calculations!AQ:AQ,0),19),IF(Subgroup_number=Calculations!BV$19,Calculations!BV$8,""))</f>
        <v/>
      </c>
      <c r="R104" s="50" t="str">
        <f>IF(COUNTIF(Calculations!$AQ:$AQ,Subgroup_number)=1,INDEX(Calculations!AQ:BR,MATCH(Subgroup_number,Calculations!AQ:AQ,0),20),IF(Subgroup_number=Calculations!BV$19,Calculations!BV$9,""))</f>
        <v/>
      </c>
      <c r="S104" s="116"/>
      <c r="U104" s="116"/>
      <c r="W104" s="116"/>
    </row>
    <row r="105" spans="6:23" x14ac:dyDescent="0.2">
      <c r="F105" s="48">
        <v>104</v>
      </c>
      <c r="G105" s="15" t="str">
        <f>IF(Subgroup_number&lt;=MAX(Calculations!AQ:AQ),IF(COUNTIF(Calculations!Z:Z,"="&amp;'Subgroup Analysis'!F105)=1,INDEX(Lookup_table_subgroup,MATCH(Subgroup_number,Calculations!Z:Z,0),2),VLOOKUP($F105,Calculations!AQ:BR,2,FALSE)),IF(Subgroup_number=Calculations!BV$19,"Combined effect size",""))</f>
        <v/>
      </c>
      <c r="H10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5" s="15" t="str">
        <f>IF(COUNTIF(Calculations!$AQ:$AQ,Subgroup_number)=1,INDEX(Calculations!AQ:BR,MATCH(Subgroup_number,Calculations!AQ:AQ,0),5),IF(Subgroup_number=Calculations!BV$19,Calculations!BV$12,""))</f>
        <v/>
      </c>
      <c r="M105" s="15" t="str">
        <f>IF(COUNTIF(Calculations!$AQ:$AQ,Subgroup_number)=1,INDEX(Calculations!AQ:BR,MATCH(Subgroup_number,Calculations!AQ:AQ,0),6),IF(Subgroup_number=Calculations!BV$19,Calculations!BV$13,""))</f>
        <v/>
      </c>
      <c r="N105" s="15" t="str">
        <f>IF(COUNTIF(Calculations!$AQ:$AQ,Subgroup_number)=1,INDEX(Calculations!AQ:BR,MATCH(Subgroup_number,Calculations!AQ:AQ,0),7),IF(Subgroup_number=Calculations!BV$19,Calculations!BV$14,""))</f>
        <v/>
      </c>
      <c r="O105" s="15" t="str">
        <f>IF(COUNTIF(Calculations!$AQ:$AQ,Subgroup_number)=1,INDEX(Calculations!AQ:BR,MATCH(Subgroup_number,Calculations!AQ:AQ,0),9),IF(Subgroup_number=Calculations!BV$19,Calculations!BV$15,""))</f>
        <v/>
      </c>
      <c r="P105" s="15" t="str">
        <f>IF(COUNTIF(Calculations!$AQ:$AQ,Subgroup_number)=1,INDEX(Calculations!AQ:BR,MATCH(Subgroup_number,Calculations!AQ:AQ,0),10),IF(Subgroup_number=Calculations!BV$19,Calculations!BV$16,""))</f>
        <v/>
      </c>
      <c r="Q105" s="15" t="str">
        <f>IF(COUNTIF(Calculations!$AQ:$AQ,Subgroup_number)=1,INDEX(Calculations!AQ:BR,MATCH(Subgroup_number,Calculations!AQ:AQ,0),19),IF(Subgroup_number=Calculations!BV$19,Calculations!BV$8,""))</f>
        <v/>
      </c>
      <c r="R105" s="50" t="str">
        <f>IF(COUNTIF(Calculations!$AQ:$AQ,Subgroup_number)=1,INDEX(Calculations!AQ:BR,MATCH(Subgroup_number,Calculations!AQ:AQ,0),20),IF(Subgroup_number=Calculations!BV$19,Calculations!BV$9,""))</f>
        <v/>
      </c>
      <c r="S105" s="116"/>
      <c r="U105" s="116"/>
      <c r="W105" s="116"/>
    </row>
    <row r="106" spans="6:23" x14ac:dyDescent="0.2">
      <c r="F106" s="48">
        <v>105</v>
      </c>
      <c r="G106" s="15" t="str">
        <f>IF(Subgroup_number&lt;=MAX(Calculations!AQ:AQ),IF(COUNTIF(Calculations!Z:Z,"="&amp;'Subgroup Analysis'!F106)=1,INDEX(Lookup_table_subgroup,MATCH(Subgroup_number,Calculations!Z:Z,0),2),VLOOKUP($F106,Calculations!AQ:BR,2,FALSE)),IF(Subgroup_number=Calculations!BV$19,"Combined effect size",""))</f>
        <v/>
      </c>
      <c r="H10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6" s="15" t="str">
        <f>IF(COUNTIF(Calculations!$AQ:$AQ,Subgroup_number)=1,INDEX(Calculations!AQ:BR,MATCH(Subgroup_number,Calculations!AQ:AQ,0),5),IF(Subgroup_number=Calculations!BV$19,Calculations!BV$12,""))</f>
        <v/>
      </c>
      <c r="M106" s="15" t="str">
        <f>IF(COUNTIF(Calculations!$AQ:$AQ,Subgroup_number)=1,INDEX(Calculations!AQ:BR,MATCH(Subgroup_number,Calculations!AQ:AQ,0),6),IF(Subgroup_number=Calculations!BV$19,Calculations!BV$13,""))</f>
        <v/>
      </c>
      <c r="N106" s="15" t="str">
        <f>IF(COUNTIF(Calculations!$AQ:$AQ,Subgroup_number)=1,INDEX(Calculations!AQ:BR,MATCH(Subgroup_number,Calculations!AQ:AQ,0),7),IF(Subgroup_number=Calculations!BV$19,Calculations!BV$14,""))</f>
        <v/>
      </c>
      <c r="O106" s="15" t="str">
        <f>IF(COUNTIF(Calculations!$AQ:$AQ,Subgroup_number)=1,INDEX(Calculations!AQ:BR,MATCH(Subgroup_number,Calculations!AQ:AQ,0),9),IF(Subgroup_number=Calculations!BV$19,Calculations!BV$15,""))</f>
        <v/>
      </c>
      <c r="P106" s="15" t="str">
        <f>IF(COUNTIF(Calculations!$AQ:$AQ,Subgroup_number)=1,INDEX(Calculations!AQ:BR,MATCH(Subgroup_number,Calculations!AQ:AQ,0),10),IF(Subgroup_number=Calculations!BV$19,Calculations!BV$16,""))</f>
        <v/>
      </c>
      <c r="Q106" s="15" t="str">
        <f>IF(COUNTIF(Calculations!$AQ:$AQ,Subgroup_number)=1,INDEX(Calculations!AQ:BR,MATCH(Subgroup_number,Calculations!AQ:AQ,0),19),IF(Subgroup_number=Calculations!BV$19,Calculations!BV$8,""))</f>
        <v/>
      </c>
      <c r="R106" s="50" t="str">
        <f>IF(COUNTIF(Calculations!$AQ:$AQ,Subgroup_number)=1,INDEX(Calculations!AQ:BR,MATCH(Subgroup_number,Calculations!AQ:AQ,0),20),IF(Subgroup_number=Calculations!BV$19,Calculations!BV$9,""))</f>
        <v/>
      </c>
      <c r="S106" s="116"/>
      <c r="U106" s="116"/>
      <c r="W106" s="116"/>
    </row>
    <row r="107" spans="6:23" x14ac:dyDescent="0.2">
      <c r="F107" s="48">
        <v>106</v>
      </c>
      <c r="G107" s="15" t="str">
        <f>IF(Subgroup_number&lt;=MAX(Calculations!AQ:AQ),IF(COUNTIF(Calculations!Z:Z,"="&amp;'Subgroup Analysis'!F107)=1,INDEX(Lookup_table_subgroup,MATCH(Subgroup_number,Calculations!Z:Z,0),2),VLOOKUP($F107,Calculations!AQ:BR,2,FALSE)),IF(Subgroup_number=Calculations!BV$19,"Combined effect size",""))</f>
        <v/>
      </c>
      <c r="H10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7" s="15" t="str">
        <f>IF(COUNTIF(Calculations!$AQ:$AQ,Subgroup_number)=1,INDEX(Calculations!AQ:BR,MATCH(Subgroup_number,Calculations!AQ:AQ,0),5),IF(Subgroup_number=Calculations!BV$19,Calculations!BV$12,""))</f>
        <v/>
      </c>
      <c r="M107" s="15" t="str">
        <f>IF(COUNTIF(Calculations!$AQ:$AQ,Subgroup_number)=1,INDEX(Calculations!AQ:BR,MATCH(Subgroup_number,Calculations!AQ:AQ,0),6),IF(Subgroup_number=Calculations!BV$19,Calculations!BV$13,""))</f>
        <v/>
      </c>
      <c r="N107" s="15" t="str">
        <f>IF(COUNTIF(Calculations!$AQ:$AQ,Subgroup_number)=1,INDEX(Calculations!AQ:BR,MATCH(Subgroup_number,Calculations!AQ:AQ,0),7),IF(Subgroup_number=Calculations!BV$19,Calculations!BV$14,""))</f>
        <v/>
      </c>
      <c r="O107" s="15" t="str">
        <f>IF(COUNTIF(Calculations!$AQ:$AQ,Subgroup_number)=1,INDEX(Calculations!AQ:BR,MATCH(Subgroup_number,Calculations!AQ:AQ,0),9),IF(Subgroup_number=Calculations!BV$19,Calculations!BV$15,""))</f>
        <v/>
      </c>
      <c r="P107" s="15" t="str">
        <f>IF(COUNTIF(Calculations!$AQ:$AQ,Subgroup_number)=1,INDEX(Calculations!AQ:BR,MATCH(Subgroup_number,Calculations!AQ:AQ,0),10),IF(Subgroup_number=Calculations!BV$19,Calculations!BV$16,""))</f>
        <v/>
      </c>
      <c r="Q107" s="15" t="str">
        <f>IF(COUNTIF(Calculations!$AQ:$AQ,Subgroup_number)=1,INDEX(Calculations!AQ:BR,MATCH(Subgroup_number,Calculations!AQ:AQ,0),19),IF(Subgroup_number=Calculations!BV$19,Calculations!BV$8,""))</f>
        <v/>
      </c>
      <c r="R107" s="50" t="str">
        <f>IF(COUNTIF(Calculations!$AQ:$AQ,Subgroup_number)=1,INDEX(Calculations!AQ:BR,MATCH(Subgroup_number,Calculations!AQ:AQ,0),20),IF(Subgroup_number=Calculations!BV$19,Calculations!BV$9,""))</f>
        <v/>
      </c>
      <c r="S107" s="116"/>
      <c r="U107" s="116"/>
      <c r="W107" s="116"/>
    </row>
    <row r="108" spans="6:23" x14ac:dyDescent="0.2">
      <c r="F108" s="48">
        <v>107</v>
      </c>
      <c r="G108" s="15" t="str">
        <f>IF(Subgroup_number&lt;=MAX(Calculations!AQ:AQ),IF(COUNTIF(Calculations!Z:Z,"="&amp;'Subgroup Analysis'!F108)=1,INDEX(Lookup_table_subgroup,MATCH(Subgroup_number,Calculations!Z:Z,0),2),VLOOKUP($F108,Calculations!AQ:BR,2,FALSE)),IF(Subgroup_number=Calculations!BV$19,"Combined effect size",""))</f>
        <v/>
      </c>
      <c r="H10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8" s="15" t="str">
        <f>IF(COUNTIF(Calculations!$AQ:$AQ,Subgroup_number)=1,INDEX(Calculations!AQ:BR,MATCH(Subgroup_number,Calculations!AQ:AQ,0),5),IF(Subgroup_number=Calculations!BV$19,Calculations!BV$12,""))</f>
        <v/>
      </c>
      <c r="M108" s="15" t="str">
        <f>IF(COUNTIF(Calculations!$AQ:$AQ,Subgroup_number)=1,INDEX(Calculations!AQ:BR,MATCH(Subgroup_number,Calculations!AQ:AQ,0),6),IF(Subgroup_number=Calculations!BV$19,Calculations!BV$13,""))</f>
        <v/>
      </c>
      <c r="N108" s="15" t="str">
        <f>IF(COUNTIF(Calculations!$AQ:$AQ,Subgroup_number)=1,INDEX(Calculations!AQ:BR,MATCH(Subgroup_number,Calculations!AQ:AQ,0),7),IF(Subgroup_number=Calculations!BV$19,Calculations!BV$14,""))</f>
        <v/>
      </c>
      <c r="O108" s="15" t="str">
        <f>IF(COUNTIF(Calculations!$AQ:$AQ,Subgroup_number)=1,INDEX(Calculations!AQ:BR,MATCH(Subgroup_number,Calculations!AQ:AQ,0),9),IF(Subgroup_number=Calculations!BV$19,Calculations!BV$15,""))</f>
        <v/>
      </c>
      <c r="P108" s="15" t="str">
        <f>IF(COUNTIF(Calculations!$AQ:$AQ,Subgroup_number)=1,INDEX(Calculations!AQ:BR,MATCH(Subgroup_number,Calculations!AQ:AQ,0),10),IF(Subgroup_number=Calculations!BV$19,Calculations!BV$16,""))</f>
        <v/>
      </c>
      <c r="Q108" s="15" t="str">
        <f>IF(COUNTIF(Calculations!$AQ:$AQ,Subgroup_number)=1,INDEX(Calculations!AQ:BR,MATCH(Subgroup_number,Calculations!AQ:AQ,0),19),IF(Subgroup_number=Calculations!BV$19,Calculations!BV$8,""))</f>
        <v/>
      </c>
      <c r="R108" s="50" t="str">
        <f>IF(COUNTIF(Calculations!$AQ:$AQ,Subgroup_number)=1,INDEX(Calculations!AQ:BR,MATCH(Subgroup_number,Calculations!AQ:AQ,0),20),IF(Subgroup_number=Calculations!BV$19,Calculations!BV$9,""))</f>
        <v/>
      </c>
      <c r="S108" s="116"/>
      <c r="U108" s="116"/>
      <c r="W108" s="116"/>
    </row>
    <row r="109" spans="6:23" x14ac:dyDescent="0.2">
      <c r="F109" s="48">
        <v>108</v>
      </c>
      <c r="G109" s="15" t="str">
        <f>IF(Subgroup_number&lt;=MAX(Calculations!AQ:AQ),IF(COUNTIF(Calculations!Z:Z,"="&amp;'Subgroup Analysis'!F109)=1,INDEX(Lookup_table_subgroup,MATCH(Subgroup_number,Calculations!Z:Z,0),2),VLOOKUP($F109,Calculations!AQ:BR,2,FALSE)),IF(Subgroup_number=Calculations!BV$19,"Combined effect size",""))</f>
        <v/>
      </c>
      <c r="H10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0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0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0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09" s="15" t="str">
        <f>IF(COUNTIF(Calculations!$AQ:$AQ,Subgroup_number)=1,INDEX(Calculations!AQ:BR,MATCH(Subgroup_number,Calculations!AQ:AQ,0),5),IF(Subgroup_number=Calculations!BV$19,Calculations!BV$12,""))</f>
        <v/>
      </c>
      <c r="M109" s="15" t="str">
        <f>IF(COUNTIF(Calculations!$AQ:$AQ,Subgroup_number)=1,INDEX(Calculations!AQ:BR,MATCH(Subgroup_number,Calculations!AQ:AQ,0),6),IF(Subgroup_number=Calculations!BV$19,Calculations!BV$13,""))</f>
        <v/>
      </c>
      <c r="N109" s="15" t="str">
        <f>IF(COUNTIF(Calculations!$AQ:$AQ,Subgroup_number)=1,INDEX(Calculations!AQ:BR,MATCH(Subgroup_number,Calculations!AQ:AQ,0),7),IF(Subgroup_number=Calculations!BV$19,Calculations!BV$14,""))</f>
        <v/>
      </c>
      <c r="O109" s="15" t="str">
        <f>IF(COUNTIF(Calculations!$AQ:$AQ,Subgroup_number)=1,INDEX(Calculations!AQ:BR,MATCH(Subgroup_number,Calculations!AQ:AQ,0),9),IF(Subgroup_number=Calculations!BV$19,Calculations!BV$15,""))</f>
        <v/>
      </c>
      <c r="P109" s="15" t="str">
        <f>IF(COUNTIF(Calculations!$AQ:$AQ,Subgroup_number)=1,INDEX(Calculations!AQ:BR,MATCH(Subgroup_number,Calculations!AQ:AQ,0),10),IF(Subgroup_number=Calculations!BV$19,Calculations!BV$16,""))</f>
        <v/>
      </c>
      <c r="Q109" s="15" t="str">
        <f>IF(COUNTIF(Calculations!$AQ:$AQ,Subgroup_number)=1,INDEX(Calculations!AQ:BR,MATCH(Subgroup_number,Calculations!AQ:AQ,0),19),IF(Subgroup_number=Calculations!BV$19,Calculations!BV$8,""))</f>
        <v/>
      </c>
      <c r="R109" s="50" t="str">
        <f>IF(COUNTIF(Calculations!$AQ:$AQ,Subgroup_number)=1,INDEX(Calculations!AQ:BR,MATCH(Subgroup_number,Calculations!AQ:AQ,0),20),IF(Subgroup_number=Calculations!BV$19,Calculations!BV$9,""))</f>
        <v/>
      </c>
      <c r="S109" s="116"/>
      <c r="U109" s="116"/>
      <c r="W109" s="116"/>
    </row>
    <row r="110" spans="6:23" x14ac:dyDescent="0.2">
      <c r="F110" s="48">
        <v>109</v>
      </c>
      <c r="G110" s="15" t="str">
        <f>IF(Subgroup_number&lt;=MAX(Calculations!AQ:AQ),IF(COUNTIF(Calculations!Z:Z,"="&amp;'Subgroup Analysis'!F110)=1,INDEX(Lookup_table_subgroup,MATCH(Subgroup_number,Calculations!Z:Z,0),2),VLOOKUP($F110,Calculations!AQ:BR,2,FALSE)),IF(Subgroup_number=Calculations!BV$19,"Combined effect size",""))</f>
        <v/>
      </c>
      <c r="H11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0" s="15" t="str">
        <f>IF(COUNTIF(Calculations!$AQ:$AQ,Subgroup_number)=1,INDEX(Calculations!AQ:BR,MATCH(Subgroup_number,Calculations!AQ:AQ,0),5),IF(Subgroup_number=Calculations!BV$19,Calculations!BV$12,""))</f>
        <v/>
      </c>
      <c r="M110" s="15" t="str">
        <f>IF(COUNTIF(Calculations!$AQ:$AQ,Subgroup_number)=1,INDEX(Calculations!AQ:BR,MATCH(Subgroup_number,Calculations!AQ:AQ,0),6),IF(Subgroup_number=Calculations!BV$19,Calculations!BV$13,""))</f>
        <v/>
      </c>
      <c r="N110" s="15" t="str">
        <f>IF(COUNTIF(Calculations!$AQ:$AQ,Subgroup_number)=1,INDEX(Calculations!AQ:BR,MATCH(Subgroup_number,Calculations!AQ:AQ,0),7),IF(Subgroup_number=Calculations!BV$19,Calculations!BV$14,""))</f>
        <v/>
      </c>
      <c r="O110" s="15" t="str">
        <f>IF(COUNTIF(Calculations!$AQ:$AQ,Subgroup_number)=1,INDEX(Calculations!AQ:BR,MATCH(Subgroup_number,Calculations!AQ:AQ,0),9),IF(Subgroup_number=Calculations!BV$19,Calculations!BV$15,""))</f>
        <v/>
      </c>
      <c r="P110" s="15" t="str">
        <f>IF(COUNTIF(Calculations!$AQ:$AQ,Subgroup_number)=1,INDEX(Calculations!AQ:BR,MATCH(Subgroup_number,Calculations!AQ:AQ,0),10),IF(Subgroup_number=Calculations!BV$19,Calculations!BV$16,""))</f>
        <v/>
      </c>
      <c r="Q110" s="15" t="str">
        <f>IF(COUNTIF(Calculations!$AQ:$AQ,Subgroup_number)=1,INDEX(Calculations!AQ:BR,MATCH(Subgroup_number,Calculations!AQ:AQ,0),19),IF(Subgroup_number=Calculations!BV$19,Calculations!BV$8,""))</f>
        <v/>
      </c>
      <c r="R110" s="50" t="str">
        <f>IF(COUNTIF(Calculations!$AQ:$AQ,Subgroup_number)=1,INDEX(Calculations!AQ:BR,MATCH(Subgroup_number,Calculations!AQ:AQ,0),20),IF(Subgroup_number=Calculations!BV$19,Calculations!BV$9,""))</f>
        <v/>
      </c>
      <c r="S110" s="116"/>
      <c r="U110" s="116"/>
      <c r="W110" s="116"/>
    </row>
    <row r="111" spans="6:23" x14ac:dyDescent="0.2">
      <c r="F111" s="48">
        <v>110</v>
      </c>
      <c r="G111" s="15" t="str">
        <f>IF(Subgroup_number&lt;=MAX(Calculations!AQ:AQ),IF(COUNTIF(Calculations!Z:Z,"="&amp;'Subgroup Analysis'!F111)=1,INDEX(Lookup_table_subgroup,MATCH(Subgroup_number,Calculations!Z:Z,0),2),VLOOKUP($F111,Calculations!AQ:BR,2,FALSE)),IF(Subgroup_number=Calculations!BV$19,"Combined effect size",""))</f>
        <v/>
      </c>
      <c r="H11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1" s="15" t="str">
        <f>IF(COUNTIF(Calculations!$AQ:$AQ,Subgroup_number)=1,INDEX(Calculations!AQ:BR,MATCH(Subgroup_number,Calculations!AQ:AQ,0),5),IF(Subgroup_number=Calculations!BV$19,Calculations!BV$12,""))</f>
        <v/>
      </c>
      <c r="M111" s="15" t="str">
        <f>IF(COUNTIF(Calculations!$AQ:$AQ,Subgroup_number)=1,INDEX(Calculations!AQ:BR,MATCH(Subgroup_number,Calculations!AQ:AQ,0),6),IF(Subgroup_number=Calculations!BV$19,Calculations!BV$13,""))</f>
        <v/>
      </c>
      <c r="N111" s="15" t="str">
        <f>IF(COUNTIF(Calculations!$AQ:$AQ,Subgroup_number)=1,INDEX(Calculations!AQ:BR,MATCH(Subgroup_number,Calculations!AQ:AQ,0),7),IF(Subgroup_number=Calculations!BV$19,Calculations!BV$14,""))</f>
        <v/>
      </c>
      <c r="O111" s="15" t="str">
        <f>IF(COUNTIF(Calculations!$AQ:$AQ,Subgroup_number)=1,INDEX(Calculations!AQ:BR,MATCH(Subgroup_number,Calculations!AQ:AQ,0),9),IF(Subgroup_number=Calculations!BV$19,Calculations!BV$15,""))</f>
        <v/>
      </c>
      <c r="P111" s="15" t="str">
        <f>IF(COUNTIF(Calculations!$AQ:$AQ,Subgroup_number)=1,INDEX(Calculations!AQ:BR,MATCH(Subgroup_number,Calculations!AQ:AQ,0),10),IF(Subgroup_number=Calculations!BV$19,Calculations!BV$16,""))</f>
        <v/>
      </c>
      <c r="Q111" s="15" t="str">
        <f>IF(COUNTIF(Calculations!$AQ:$AQ,Subgroup_number)=1,INDEX(Calculations!AQ:BR,MATCH(Subgroup_number,Calculations!AQ:AQ,0),19),IF(Subgroup_number=Calculations!BV$19,Calculations!BV$8,""))</f>
        <v/>
      </c>
      <c r="R111" s="50" t="str">
        <f>IF(COUNTIF(Calculations!$AQ:$AQ,Subgroup_number)=1,INDEX(Calculations!AQ:BR,MATCH(Subgroup_number,Calculations!AQ:AQ,0),20),IF(Subgroup_number=Calculations!BV$19,Calculations!BV$9,""))</f>
        <v/>
      </c>
      <c r="S111" s="116"/>
      <c r="U111" s="116"/>
      <c r="W111" s="116"/>
    </row>
    <row r="112" spans="6:23" x14ac:dyDescent="0.2">
      <c r="F112" s="48">
        <v>111</v>
      </c>
      <c r="G112" s="15" t="str">
        <f>IF(Subgroup_number&lt;=MAX(Calculations!AQ:AQ),IF(COUNTIF(Calculations!Z:Z,"="&amp;'Subgroup Analysis'!F112)=1,INDEX(Lookup_table_subgroup,MATCH(Subgroup_number,Calculations!Z:Z,0),2),VLOOKUP($F112,Calculations!AQ:BR,2,FALSE)),IF(Subgroup_number=Calculations!BV$19,"Combined effect size",""))</f>
        <v/>
      </c>
      <c r="H11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2" s="15" t="str">
        <f>IF(COUNTIF(Calculations!$AQ:$AQ,Subgroup_number)=1,INDEX(Calculations!AQ:BR,MATCH(Subgroup_number,Calculations!AQ:AQ,0),5),IF(Subgroup_number=Calculations!BV$19,Calculations!BV$12,""))</f>
        <v/>
      </c>
      <c r="M112" s="15" t="str">
        <f>IF(COUNTIF(Calculations!$AQ:$AQ,Subgroup_number)=1,INDEX(Calculations!AQ:BR,MATCH(Subgroup_number,Calculations!AQ:AQ,0),6),IF(Subgroup_number=Calculations!BV$19,Calculations!BV$13,""))</f>
        <v/>
      </c>
      <c r="N112" s="15" t="str">
        <f>IF(COUNTIF(Calculations!$AQ:$AQ,Subgroup_number)=1,INDEX(Calculations!AQ:BR,MATCH(Subgroup_number,Calculations!AQ:AQ,0),7),IF(Subgroup_number=Calculations!BV$19,Calculations!BV$14,""))</f>
        <v/>
      </c>
      <c r="O112" s="15" t="str">
        <f>IF(COUNTIF(Calculations!$AQ:$AQ,Subgroup_number)=1,INDEX(Calculations!AQ:BR,MATCH(Subgroup_number,Calculations!AQ:AQ,0),9),IF(Subgroup_number=Calculations!BV$19,Calculations!BV$15,""))</f>
        <v/>
      </c>
      <c r="P112" s="15" t="str">
        <f>IF(COUNTIF(Calculations!$AQ:$AQ,Subgroup_number)=1,INDEX(Calculations!AQ:BR,MATCH(Subgroup_number,Calculations!AQ:AQ,0),10),IF(Subgroup_number=Calculations!BV$19,Calculations!BV$16,""))</f>
        <v/>
      </c>
      <c r="Q112" s="15" t="str">
        <f>IF(COUNTIF(Calculations!$AQ:$AQ,Subgroup_number)=1,INDEX(Calculations!AQ:BR,MATCH(Subgroup_number,Calculations!AQ:AQ,0),19),IF(Subgroup_number=Calculations!BV$19,Calculations!BV$8,""))</f>
        <v/>
      </c>
      <c r="R112" s="50" t="str">
        <f>IF(COUNTIF(Calculations!$AQ:$AQ,Subgroup_number)=1,INDEX(Calculations!AQ:BR,MATCH(Subgroup_number,Calculations!AQ:AQ,0),20),IF(Subgroup_number=Calculations!BV$19,Calculations!BV$9,""))</f>
        <v/>
      </c>
      <c r="S112" s="116"/>
      <c r="U112" s="116"/>
      <c r="W112" s="116"/>
    </row>
    <row r="113" spans="6:23" x14ac:dyDescent="0.2">
      <c r="F113" s="48">
        <v>112</v>
      </c>
      <c r="G113" s="15" t="str">
        <f>IF(Subgroup_number&lt;=MAX(Calculations!AQ:AQ),IF(COUNTIF(Calculations!Z:Z,"="&amp;'Subgroup Analysis'!F113)=1,INDEX(Lookup_table_subgroup,MATCH(Subgroup_number,Calculations!Z:Z,0),2),VLOOKUP($F113,Calculations!AQ:BR,2,FALSE)),IF(Subgroup_number=Calculations!BV$19,"Combined effect size",""))</f>
        <v/>
      </c>
      <c r="H11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3" s="15" t="str">
        <f>IF(COUNTIF(Calculations!$AQ:$AQ,Subgroup_number)=1,INDEX(Calculations!AQ:BR,MATCH(Subgroup_number,Calculations!AQ:AQ,0),5),IF(Subgroup_number=Calculations!BV$19,Calculations!BV$12,""))</f>
        <v/>
      </c>
      <c r="M113" s="15" t="str">
        <f>IF(COUNTIF(Calculations!$AQ:$AQ,Subgroup_number)=1,INDEX(Calculations!AQ:BR,MATCH(Subgroup_number,Calculations!AQ:AQ,0),6),IF(Subgroup_number=Calculations!BV$19,Calculations!BV$13,""))</f>
        <v/>
      </c>
      <c r="N113" s="15" t="str">
        <f>IF(COUNTIF(Calculations!$AQ:$AQ,Subgroup_number)=1,INDEX(Calculations!AQ:BR,MATCH(Subgroup_number,Calculations!AQ:AQ,0),7),IF(Subgroup_number=Calculations!BV$19,Calculations!BV$14,""))</f>
        <v/>
      </c>
      <c r="O113" s="15" t="str">
        <f>IF(COUNTIF(Calculations!$AQ:$AQ,Subgroup_number)=1,INDEX(Calculations!AQ:BR,MATCH(Subgroup_number,Calculations!AQ:AQ,0),9),IF(Subgroup_number=Calculations!BV$19,Calculations!BV$15,""))</f>
        <v/>
      </c>
      <c r="P113" s="15" t="str">
        <f>IF(COUNTIF(Calculations!$AQ:$AQ,Subgroup_number)=1,INDEX(Calculations!AQ:BR,MATCH(Subgroup_number,Calculations!AQ:AQ,0),10),IF(Subgroup_number=Calculations!BV$19,Calculations!BV$16,""))</f>
        <v/>
      </c>
      <c r="Q113" s="15" t="str">
        <f>IF(COUNTIF(Calculations!$AQ:$AQ,Subgroup_number)=1,INDEX(Calculations!AQ:BR,MATCH(Subgroup_number,Calculations!AQ:AQ,0),19),IF(Subgroup_number=Calculations!BV$19,Calculations!BV$8,""))</f>
        <v/>
      </c>
      <c r="R113" s="50" t="str">
        <f>IF(COUNTIF(Calculations!$AQ:$AQ,Subgroup_number)=1,INDEX(Calculations!AQ:BR,MATCH(Subgroup_number,Calculations!AQ:AQ,0),20),IF(Subgroup_number=Calculations!BV$19,Calculations!BV$9,""))</f>
        <v/>
      </c>
      <c r="S113" s="116"/>
      <c r="U113" s="116"/>
      <c r="W113" s="116"/>
    </row>
    <row r="114" spans="6:23" x14ac:dyDescent="0.2">
      <c r="F114" s="48">
        <v>113</v>
      </c>
      <c r="G114" s="15" t="str">
        <f>IF(Subgroup_number&lt;=MAX(Calculations!AQ:AQ),IF(COUNTIF(Calculations!Z:Z,"="&amp;'Subgroup Analysis'!F114)=1,INDEX(Lookup_table_subgroup,MATCH(Subgroup_number,Calculations!Z:Z,0),2),VLOOKUP($F114,Calculations!AQ:BR,2,FALSE)),IF(Subgroup_number=Calculations!BV$19,"Combined effect size",""))</f>
        <v/>
      </c>
      <c r="H11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4" s="15" t="str">
        <f>IF(COUNTIF(Calculations!$AQ:$AQ,Subgroup_number)=1,INDEX(Calculations!AQ:BR,MATCH(Subgroup_number,Calculations!AQ:AQ,0),5),IF(Subgroup_number=Calculations!BV$19,Calculations!BV$12,""))</f>
        <v/>
      </c>
      <c r="M114" s="15" t="str">
        <f>IF(COUNTIF(Calculations!$AQ:$AQ,Subgroup_number)=1,INDEX(Calculations!AQ:BR,MATCH(Subgroup_number,Calculations!AQ:AQ,0),6),IF(Subgroup_number=Calculations!BV$19,Calculations!BV$13,""))</f>
        <v/>
      </c>
      <c r="N114" s="15" t="str">
        <f>IF(COUNTIF(Calculations!$AQ:$AQ,Subgroup_number)=1,INDEX(Calculations!AQ:BR,MATCH(Subgroup_number,Calculations!AQ:AQ,0),7),IF(Subgroup_number=Calculations!BV$19,Calculations!BV$14,""))</f>
        <v/>
      </c>
      <c r="O114" s="15" t="str">
        <f>IF(COUNTIF(Calculations!$AQ:$AQ,Subgroup_number)=1,INDEX(Calculations!AQ:BR,MATCH(Subgroup_number,Calculations!AQ:AQ,0),9),IF(Subgroup_number=Calculations!BV$19,Calculations!BV$15,""))</f>
        <v/>
      </c>
      <c r="P114" s="15" t="str">
        <f>IF(COUNTIF(Calculations!$AQ:$AQ,Subgroup_number)=1,INDEX(Calculations!AQ:BR,MATCH(Subgroup_number,Calculations!AQ:AQ,0),10),IF(Subgroup_number=Calculations!BV$19,Calculations!BV$16,""))</f>
        <v/>
      </c>
      <c r="Q114" s="15" t="str">
        <f>IF(COUNTIF(Calculations!$AQ:$AQ,Subgroup_number)=1,INDEX(Calculations!AQ:BR,MATCH(Subgroup_number,Calculations!AQ:AQ,0),19),IF(Subgroup_number=Calculations!BV$19,Calculations!BV$8,""))</f>
        <v/>
      </c>
      <c r="R114" s="50" t="str">
        <f>IF(COUNTIF(Calculations!$AQ:$AQ,Subgroup_number)=1,INDEX(Calculations!AQ:BR,MATCH(Subgroup_number,Calculations!AQ:AQ,0),20),IF(Subgroup_number=Calculations!BV$19,Calculations!BV$9,""))</f>
        <v/>
      </c>
      <c r="S114" s="116"/>
      <c r="U114" s="116"/>
      <c r="W114" s="116"/>
    </row>
    <row r="115" spans="6:23" x14ac:dyDescent="0.2">
      <c r="F115" s="48">
        <v>114</v>
      </c>
      <c r="G115" s="15" t="str">
        <f>IF(Subgroup_number&lt;=MAX(Calculations!AQ:AQ),IF(COUNTIF(Calculations!Z:Z,"="&amp;'Subgroup Analysis'!F115)=1,INDEX(Lookup_table_subgroup,MATCH(Subgroup_number,Calculations!Z:Z,0),2),VLOOKUP($F115,Calculations!AQ:BR,2,FALSE)),IF(Subgroup_number=Calculations!BV$19,"Combined effect size",""))</f>
        <v/>
      </c>
      <c r="H11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5" s="15" t="str">
        <f>IF(COUNTIF(Calculations!$AQ:$AQ,Subgroup_number)=1,INDEX(Calculations!AQ:BR,MATCH(Subgroup_number,Calculations!AQ:AQ,0),5),IF(Subgroup_number=Calculations!BV$19,Calculations!BV$12,""))</f>
        <v/>
      </c>
      <c r="M115" s="15" t="str">
        <f>IF(COUNTIF(Calculations!$AQ:$AQ,Subgroup_number)=1,INDEX(Calculations!AQ:BR,MATCH(Subgroup_number,Calculations!AQ:AQ,0),6),IF(Subgroup_number=Calculations!BV$19,Calculations!BV$13,""))</f>
        <v/>
      </c>
      <c r="N115" s="15" t="str">
        <f>IF(COUNTIF(Calculations!$AQ:$AQ,Subgroup_number)=1,INDEX(Calculations!AQ:BR,MATCH(Subgroup_number,Calculations!AQ:AQ,0),7),IF(Subgroup_number=Calculations!BV$19,Calculations!BV$14,""))</f>
        <v/>
      </c>
      <c r="O115" s="15" t="str">
        <f>IF(COUNTIF(Calculations!$AQ:$AQ,Subgroup_number)=1,INDEX(Calculations!AQ:BR,MATCH(Subgroup_number,Calculations!AQ:AQ,0),9),IF(Subgroup_number=Calculations!BV$19,Calculations!BV$15,""))</f>
        <v/>
      </c>
      <c r="P115" s="15" t="str">
        <f>IF(COUNTIF(Calculations!$AQ:$AQ,Subgroup_number)=1,INDEX(Calculations!AQ:BR,MATCH(Subgroup_number,Calculations!AQ:AQ,0),10),IF(Subgroup_number=Calculations!BV$19,Calculations!BV$16,""))</f>
        <v/>
      </c>
      <c r="Q115" s="15" t="str">
        <f>IF(COUNTIF(Calculations!$AQ:$AQ,Subgroup_number)=1,INDEX(Calculations!AQ:BR,MATCH(Subgroup_number,Calculations!AQ:AQ,0),19),IF(Subgroup_number=Calculations!BV$19,Calculations!BV$8,""))</f>
        <v/>
      </c>
      <c r="R115" s="50" t="str">
        <f>IF(COUNTIF(Calculations!$AQ:$AQ,Subgroup_number)=1,INDEX(Calculations!AQ:BR,MATCH(Subgroup_number,Calculations!AQ:AQ,0),20),IF(Subgroup_number=Calculations!BV$19,Calculations!BV$9,""))</f>
        <v/>
      </c>
      <c r="S115" s="116"/>
      <c r="U115" s="116"/>
      <c r="W115" s="116"/>
    </row>
    <row r="116" spans="6:23" x14ac:dyDescent="0.2">
      <c r="F116" s="48">
        <v>115</v>
      </c>
      <c r="G116" s="15" t="str">
        <f>IF(Subgroup_number&lt;=MAX(Calculations!AQ:AQ),IF(COUNTIF(Calculations!Z:Z,"="&amp;'Subgroup Analysis'!F116)=1,INDEX(Lookup_table_subgroup,MATCH(Subgroup_number,Calculations!Z:Z,0),2),VLOOKUP($F116,Calculations!AQ:BR,2,FALSE)),IF(Subgroup_number=Calculations!BV$19,"Combined effect size",""))</f>
        <v/>
      </c>
      <c r="H11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6" s="15" t="str">
        <f>IF(COUNTIF(Calculations!$AQ:$AQ,Subgroup_number)=1,INDEX(Calculations!AQ:BR,MATCH(Subgroup_number,Calculations!AQ:AQ,0),5),IF(Subgroup_number=Calculations!BV$19,Calculations!BV$12,""))</f>
        <v/>
      </c>
      <c r="M116" s="15" t="str">
        <f>IF(COUNTIF(Calculations!$AQ:$AQ,Subgroup_number)=1,INDEX(Calculations!AQ:BR,MATCH(Subgroup_number,Calculations!AQ:AQ,0),6),IF(Subgroup_number=Calculations!BV$19,Calculations!BV$13,""))</f>
        <v/>
      </c>
      <c r="N116" s="15" t="str">
        <f>IF(COUNTIF(Calculations!$AQ:$AQ,Subgroup_number)=1,INDEX(Calculations!AQ:BR,MATCH(Subgroup_number,Calculations!AQ:AQ,0),7),IF(Subgroup_number=Calculations!BV$19,Calculations!BV$14,""))</f>
        <v/>
      </c>
      <c r="O116" s="15" t="str">
        <f>IF(COUNTIF(Calculations!$AQ:$AQ,Subgroup_number)=1,INDEX(Calculations!AQ:BR,MATCH(Subgroup_number,Calculations!AQ:AQ,0),9),IF(Subgroup_number=Calculations!BV$19,Calculations!BV$15,""))</f>
        <v/>
      </c>
      <c r="P116" s="15" t="str">
        <f>IF(COUNTIF(Calculations!$AQ:$AQ,Subgroup_number)=1,INDEX(Calculations!AQ:BR,MATCH(Subgroup_number,Calculations!AQ:AQ,0),10),IF(Subgroup_number=Calculations!BV$19,Calculations!BV$16,""))</f>
        <v/>
      </c>
      <c r="Q116" s="15" t="str">
        <f>IF(COUNTIF(Calculations!$AQ:$AQ,Subgroup_number)=1,INDEX(Calculations!AQ:BR,MATCH(Subgroup_number,Calculations!AQ:AQ,0),19),IF(Subgroup_number=Calculations!BV$19,Calculations!BV$8,""))</f>
        <v/>
      </c>
      <c r="R116" s="50" t="str">
        <f>IF(COUNTIF(Calculations!$AQ:$AQ,Subgroup_number)=1,INDEX(Calculations!AQ:BR,MATCH(Subgroup_number,Calculations!AQ:AQ,0),20),IF(Subgroup_number=Calculations!BV$19,Calculations!BV$9,""))</f>
        <v/>
      </c>
      <c r="S116" s="116"/>
      <c r="U116" s="116"/>
      <c r="W116" s="116"/>
    </row>
    <row r="117" spans="6:23" x14ac:dyDescent="0.2">
      <c r="F117" s="48">
        <v>116</v>
      </c>
      <c r="G117" s="15" t="str">
        <f>IF(Subgroup_number&lt;=MAX(Calculations!AQ:AQ),IF(COUNTIF(Calculations!Z:Z,"="&amp;'Subgroup Analysis'!F117)=1,INDEX(Lookup_table_subgroup,MATCH(Subgroup_number,Calculations!Z:Z,0),2),VLOOKUP($F117,Calculations!AQ:BR,2,FALSE)),IF(Subgroup_number=Calculations!BV$19,"Combined effect size",""))</f>
        <v/>
      </c>
      <c r="H11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7" s="15" t="str">
        <f>IF(COUNTIF(Calculations!$AQ:$AQ,Subgroup_number)=1,INDEX(Calculations!AQ:BR,MATCH(Subgroup_number,Calculations!AQ:AQ,0),5),IF(Subgroup_number=Calculations!BV$19,Calculations!BV$12,""))</f>
        <v/>
      </c>
      <c r="M117" s="15" t="str">
        <f>IF(COUNTIF(Calculations!$AQ:$AQ,Subgroup_number)=1,INDEX(Calculations!AQ:BR,MATCH(Subgroup_number,Calculations!AQ:AQ,0),6),IF(Subgroup_number=Calculations!BV$19,Calculations!BV$13,""))</f>
        <v/>
      </c>
      <c r="N117" s="15" t="str">
        <f>IF(COUNTIF(Calculations!$AQ:$AQ,Subgroup_number)=1,INDEX(Calculations!AQ:BR,MATCH(Subgroup_number,Calculations!AQ:AQ,0),7),IF(Subgroup_number=Calculations!BV$19,Calculations!BV$14,""))</f>
        <v/>
      </c>
      <c r="O117" s="15" t="str">
        <f>IF(COUNTIF(Calculations!$AQ:$AQ,Subgroup_number)=1,INDEX(Calculations!AQ:BR,MATCH(Subgroup_number,Calculations!AQ:AQ,0),9),IF(Subgroup_number=Calculations!BV$19,Calculations!BV$15,""))</f>
        <v/>
      </c>
      <c r="P117" s="15" t="str">
        <f>IF(COUNTIF(Calculations!$AQ:$AQ,Subgroup_number)=1,INDEX(Calculations!AQ:BR,MATCH(Subgroup_number,Calculations!AQ:AQ,0),10),IF(Subgroup_number=Calculations!BV$19,Calculations!BV$16,""))</f>
        <v/>
      </c>
      <c r="Q117" s="15" t="str">
        <f>IF(COUNTIF(Calculations!$AQ:$AQ,Subgroup_number)=1,INDEX(Calculations!AQ:BR,MATCH(Subgroup_number,Calculations!AQ:AQ,0),19),IF(Subgroup_number=Calculations!BV$19,Calculations!BV$8,""))</f>
        <v/>
      </c>
      <c r="R117" s="50" t="str">
        <f>IF(COUNTIF(Calculations!$AQ:$AQ,Subgroup_number)=1,INDEX(Calculations!AQ:BR,MATCH(Subgroup_number,Calculations!AQ:AQ,0),20),IF(Subgroup_number=Calculations!BV$19,Calculations!BV$9,""))</f>
        <v/>
      </c>
      <c r="S117" s="116"/>
      <c r="U117" s="116"/>
      <c r="W117" s="116"/>
    </row>
    <row r="118" spans="6:23" x14ac:dyDescent="0.2">
      <c r="F118" s="48">
        <v>117</v>
      </c>
      <c r="G118" s="15" t="str">
        <f>IF(Subgroup_number&lt;=MAX(Calculations!AQ:AQ),IF(COUNTIF(Calculations!Z:Z,"="&amp;'Subgroup Analysis'!F118)=1,INDEX(Lookup_table_subgroup,MATCH(Subgroup_number,Calculations!Z:Z,0),2),VLOOKUP($F118,Calculations!AQ:BR,2,FALSE)),IF(Subgroup_number=Calculations!BV$19,"Combined effect size",""))</f>
        <v/>
      </c>
      <c r="H11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8" s="15" t="str">
        <f>IF(COUNTIF(Calculations!$AQ:$AQ,Subgroup_number)=1,INDEX(Calculations!AQ:BR,MATCH(Subgroup_number,Calculations!AQ:AQ,0),5),IF(Subgroup_number=Calculations!BV$19,Calculations!BV$12,""))</f>
        <v/>
      </c>
      <c r="M118" s="15" t="str">
        <f>IF(COUNTIF(Calculations!$AQ:$AQ,Subgroup_number)=1,INDEX(Calculations!AQ:BR,MATCH(Subgroup_number,Calculations!AQ:AQ,0),6),IF(Subgroup_number=Calculations!BV$19,Calculations!BV$13,""))</f>
        <v/>
      </c>
      <c r="N118" s="15" t="str">
        <f>IF(COUNTIF(Calculations!$AQ:$AQ,Subgroup_number)=1,INDEX(Calculations!AQ:BR,MATCH(Subgroup_number,Calculations!AQ:AQ,0),7),IF(Subgroup_number=Calculations!BV$19,Calculations!BV$14,""))</f>
        <v/>
      </c>
      <c r="O118" s="15" t="str">
        <f>IF(COUNTIF(Calculations!$AQ:$AQ,Subgroup_number)=1,INDEX(Calculations!AQ:BR,MATCH(Subgroup_number,Calculations!AQ:AQ,0),9),IF(Subgroup_number=Calculations!BV$19,Calculations!BV$15,""))</f>
        <v/>
      </c>
      <c r="P118" s="15" t="str">
        <f>IF(COUNTIF(Calculations!$AQ:$AQ,Subgroup_number)=1,INDEX(Calculations!AQ:BR,MATCH(Subgroup_number,Calculations!AQ:AQ,0),10),IF(Subgroup_number=Calculations!BV$19,Calculations!BV$16,""))</f>
        <v/>
      </c>
      <c r="Q118" s="15" t="str">
        <f>IF(COUNTIF(Calculations!$AQ:$AQ,Subgroup_number)=1,INDEX(Calculations!AQ:BR,MATCH(Subgroup_number,Calculations!AQ:AQ,0),19),IF(Subgroup_number=Calculations!BV$19,Calculations!BV$8,""))</f>
        <v/>
      </c>
      <c r="R118" s="50" t="str">
        <f>IF(COUNTIF(Calculations!$AQ:$AQ,Subgroup_number)=1,INDEX(Calculations!AQ:BR,MATCH(Subgroup_number,Calculations!AQ:AQ,0),20),IF(Subgroup_number=Calculations!BV$19,Calculations!BV$9,""))</f>
        <v/>
      </c>
      <c r="S118" s="116"/>
      <c r="U118" s="116"/>
      <c r="W118" s="116"/>
    </row>
    <row r="119" spans="6:23" x14ac:dyDescent="0.2">
      <c r="F119" s="48">
        <v>118</v>
      </c>
      <c r="G119" s="15" t="str">
        <f>IF(Subgroup_number&lt;=MAX(Calculations!AQ:AQ),IF(COUNTIF(Calculations!Z:Z,"="&amp;'Subgroup Analysis'!F119)=1,INDEX(Lookup_table_subgroup,MATCH(Subgroup_number,Calculations!Z:Z,0),2),VLOOKUP($F119,Calculations!AQ:BR,2,FALSE)),IF(Subgroup_number=Calculations!BV$19,"Combined effect size",""))</f>
        <v/>
      </c>
      <c r="H11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1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1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1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19" s="15" t="str">
        <f>IF(COUNTIF(Calculations!$AQ:$AQ,Subgroup_number)=1,INDEX(Calculations!AQ:BR,MATCH(Subgroup_number,Calculations!AQ:AQ,0),5),IF(Subgroup_number=Calculations!BV$19,Calculations!BV$12,""))</f>
        <v/>
      </c>
      <c r="M119" s="15" t="str">
        <f>IF(COUNTIF(Calculations!$AQ:$AQ,Subgroup_number)=1,INDEX(Calculations!AQ:BR,MATCH(Subgroup_number,Calculations!AQ:AQ,0),6),IF(Subgroup_number=Calculations!BV$19,Calculations!BV$13,""))</f>
        <v/>
      </c>
      <c r="N119" s="15" t="str">
        <f>IF(COUNTIF(Calculations!$AQ:$AQ,Subgroup_number)=1,INDEX(Calculations!AQ:BR,MATCH(Subgroup_number,Calculations!AQ:AQ,0),7),IF(Subgroup_number=Calculations!BV$19,Calculations!BV$14,""))</f>
        <v/>
      </c>
      <c r="O119" s="15" t="str">
        <f>IF(COUNTIF(Calculations!$AQ:$AQ,Subgroup_number)=1,INDEX(Calculations!AQ:BR,MATCH(Subgroup_number,Calculations!AQ:AQ,0),9),IF(Subgroup_number=Calculations!BV$19,Calculations!BV$15,""))</f>
        <v/>
      </c>
      <c r="P119" s="15" t="str">
        <f>IF(COUNTIF(Calculations!$AQ:$AQ,Subgroup_number)=1,INDEX(Calculations!AQ:BR,MATCH(Subgroup_number,Calculations!AQ:AQ,0),10),IF(Subgroup_number=Calculations!BV$19,Calculations!BV$16,""))</f>
        <v/>
      </c>
      <c r="Q119" s="15" t="str">
        <f>IF(COUNTIF(Calculations!$AQ:$AQ,Subgroup_number)=1,INDEX(Calculations!AQ:BR,MATCH(Subgroup_number,Calculations!AQ:AQ,0),19),IF(Subgroup_number=Calculations!BV$19,Calculations!BV$8,""))</f>
        <v/>
      </c>
      <c r="R119" s="50" t="str">
        <f>IF(COUNTIF(Calculations!$AQ:$AQ,Subgroup_number)=1,INDEX(Calculations!AQ:BR,MATCH(Subgroup_number,Calculations!AQ:AQ,0),20),IF(Subgroup_number=Calculations!BV$19,Calculations!BV$9,""))</f>
        <v/>
      </c>
      <c r="S119" s="116"/>
      <c r="U119" s="116"/>
      <c r="W119" s="116"/>
    </row>
    <row r="120" spans="6:23" x14ac:dyDescent="0.2">
      <c r="F120" s="48">
        <v>119</v>
      </c>
      <c r="G120" s="15" t="str">
        <f>IF(Subgroup_number&lt;=MAX(Calculations!AQ:AQ),IF(COUNTIF(Calculations!Z:Z,"="&amp;'Subgroup Analysis'!F120)=1,INDEX(Lookup_table_subgroup,MATCH(Subgroup_number,Calculations!Z:Z,0),2),VLOOKUP($F120,Calculations!AQ:BR,2,FALSE)),IF(Subgroup_number=Calculations!BV$19,"Combined effect size",""))</f>
        <v/>
      </c>
      <c r="H12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0" s="15" t="str">
        <f>IF(COUNTIF(Calculations!$AQ:$AQ,Subgroup_number)=1,INDEX(Calculations!AQ:BR,MATCH(Subgroup_number,Calculations!AQ:AQ,0),5),IF(Subgroup_number=Calculations!BV$19,Calculations!BV$12,""))</f>
        <v/>
      </c>
      <c r="M120" s="15" t="str">
        <f>IF(COUNTIF(Calculations!$AQ:$AQ,Subgroup_number)=1,INDEX(Calculations!AQ:BR,MATCH(Subgroup_number,Calculations!AQ:AQ,0),6),IF(Subgroup_number=Calculations!BV$19,Calculations!BV$13,""))</f>
        <v/>
      </c>
      <c r="N120" s="15" t="str">
        <f>IF(COUNTIF(Calculations!$AQ:$AQ,Subgroup_number)=1,INDEX(Calculations!AQ:BR,MATCH(Subgroup_number,Calculations!AQ:AQ,0),7),IF(Subgroup_number=Calculations!BV$19,Calculations!BV$14,""))</f>
        <v/>
      </c>
      <c r="O120" s="15" t="str">
        <f>IF(COUNTIF(Calculations!$AQ:$AQ,Subgroup_number)=1,INDEX(Calculations!AQ:BR,MATCH(Subgroup_number,Calculations!AQ:AQ,0),9),IF(Subgroup_number=Calculations!BV$19,Calculations!BV$15,""))</f>
        <v/>
      </c>
      <c r="P120" s="15" t="str">
        <f>IF(COUNTIF(Calculations!$AQ:$AQ,Subgroup_number)=1,INDEX(Calculations!AQ:BR,MATCH(Subgroup_number,Calculations!AQ:AQ,0),10),IF(Subgroup_number=Calculations!BV$19,Calculations!BV$16,""))</f>
        <v/>
      </c>
      <c r="Q120" s="15" t="str">
        <f>IF(COUNTIF(Calculations!$AQ:$AQ,Subgroup_number)=1,INDEX(Calculations!AQ:BR,MATCH(Subgroup_number,Calculations!AQ:AQ,0),19),IF(Subgroup_number=Calculations!BV$19,Calculations!BV$8,""))</f>
        <v/>
      </c>
      <c r="R120" s="50" t="str">
        <f>IF(COUNTIF(Calculations!$AQ:$AQ,Subgroup_number)=1,INDEX(Calculations!AQ:BR,MATCH(Subgroup_number,Calculations!AQ:AQ,0),20),IF(Subgroup_number=Calculations!BV$19,Calculations!BV$9,""))</f>
        <v/>
      </c>
      <c r="S120" s="116"/>
      <c r="U120" s="116"/>
      <c r="W120" s="116"/>
    </row>
    <row r="121" spans="6:23" x14ac:dyDescent="0.2">
      <c r="F121" s="48">
        <v>120</v>
      </c>
      <c r="G121" s="15" t="str">
        <f>IF(Subgroup_number&lt;=MAX(Calculations!AQ:AQ),IF(COUNTIF(Calculations!Z:Z,"="&amp;'Subgroup Analysis'!F121)=1,INDEX(Lookup_table_subgroup,MATCH(Subgroup_number,Calculations!Z:Z,0),2),VLOOKUP($F121,Calculations!AQ:BR,2,FALSE)),IF(Subgroup_number=Calculations!BV$19,"Combined effect size",""))</f>
        <v/>
      </c>
      <c r="H12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1" s="15" t="str">
        <f>IF(COUNTIF(Calculations!$AQ:$AQ,Subgroup_number)=1,INDEX(Calculations!AQ:BR,MATCH(Subgroup_number,Calculations!AQ:AQ,0),5),IF(Subgroup_number=Calculations!BV$19,Calculations!BV$12,""))</f>
        <v/>
      </c>
      <c r="M121" s="15" t="str">
        <f>IF(COUNTIF(Calculations!$AQ:$AQ,Subgroup_number)=1,INDEX(Calculations!AQ:BR,MATCH(Subgroup_number,Calculations!AQ:AQ,0),6),IF(Subgroup_number=Calculations!BV$19,Calculations!BV$13,""))</f>
        <v/>
      </c>
      <c r="N121" s="15" t="str">
        <f>IF(COUNTIF(Calculations!$AQ:$AQ,Subgroup_number)=1,INDEX(Calculations!AQ:BR,MATCH(Subgroup_number,Calculations!AQ:AQ,0),7),IF(Subgroup_number=Calculations!BV$19,Calculations!BV$14,""))</f>
        <v/>
      </c>
      <c r="O121" s="15" t="str">
        <f>IF(COUNTIF(Calculations!$AQ:$AQ,Subgroup_number)=1,INDEX(Calculations!AQ:BR,MATCH(Subgroup_number,Calculations!AQ:AQ,0),9),IF(Subgroup_number=Calculations!BV$19,Calculations!BV$15,""))</f>
        <v/>
      </c>
      <c r="P121" s="15" t="str">
        <f>IF(COUNTIF(Calculations!$AQ:$AQ,Subgroup_number)=1,INDEX(Calculations!AQ:BR,MATCH(Subgroup_number,Calculations!AQ:AQ,0),10),IF(Subgroup_number=Calculations!BV$19,Calculations!BV$16,""))</f>
        <v/>
      </c>
      <c r="Q121" s="15" t="str">
        <f>IF(COUNTIF(Calculations!$AQ:$AQ,Subgroup_number)=1,INDEX(Calculations!AQ:BR,MATCH(Subgroup_number,Calculations!AQ:AQ,0),19),IF(Subgroup_number=Calculations!BV$19,Calculations!BV$8,""))</f>
        <v/>
      </c>
      <c r="R121" s="50" t="str">
        <f>IF(COUNTIF(Calculations!$AQ:$AQ,Subgroup_number)=1,INDEX(Calculations!AQ:BR,MATCH(Subgroup_number,Calculations!AQ:AQ,0),20),IF(Subgroup_number=Calculations!BV$19,Calculations!BV$9,""))</f>
        <v/>
      </c>
      <c r="S121" s="116"/>
      <c r="U121" s="116"/>
      <c r="W121" s="116"/>
    </row>
    <row r="122" spans="6:23" x14ac:dyDescent="0.2">
      <c r="F122" s="48">
        <v>121</v>
      </c>
      <c r="G122" s="15" t="str">
        <f>IF(Subgroup_number&lt;=MAX(Calculations!AQ:AQ),IF(COUNTIF(Calculations!Z:Z,"="&amp;'Subgroup Analysis'!F122)=1,INDEX(Lookup_table_subgroup,MATCH(Subgroup_number,Calculations!Z:Z,0),2),VLOOKUP($F122,Calculations!AQ:BR,2,FALSE)),IF(Subgroup_number=Calculations!BV$19,"Combined effect size",""))</f>
        <v/>
      </c>
      <c r="H12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2" s="15" t="str">
        <f>IF(COUNTIF(Calculations!$AQ:$AQ,Subgroup_number)=1,INDEX(Calculations!AQ:BR,MATCH(Subgroup_number,Calculations!AQ:AQ,0),5),IF(Subgroup_number=Calculations!BV$19,Calculations!BV$12,""))</f>
        <v/>
      </c>
      <c r="M122" s="15" t="str">
        <f>IF(COUNTIF(Calculations!$AQ:$AQ,Subgroup_number)=1,INDEX(Calculations!AQ:BR,MATCH(Subgroup_number,Calculations!AQ:AQ,0),6),IF(Subgroup_number=Calculations!BV$19,Calculations!BV$13,""))</f>
        <v/>
      </c>
      <c r="N122" s="15" t="str">
        <f>IF(COUNTIF(Calculations!$AQ:$AQ,Subgroup_number)=1,INDEX(Calculations!AQ:BR,MATCH(Subgroup_number,Calculations!AQ:AQ,0),7),IF(Subgroup_number=Calculations!BV$19,Calculations!BV$14,""))</f>
        <v/>
      </c>
      <c r="O122" s="15" t="str">
        <f>IF(COUNTIF(Calculations!$AQ:$AQ,Subgroup_number)=1,INDEX(Calculations!AQ:BR,MATCH(Subgroup_number,Calculations!AQ:AQ,0),9),IF(Subgroup_number=Calculations!BV$19,Calculations!BV$15,""))</f>
        <v/>
      </c>
      <c r="P122" s="15" t="str">
        <f>IF(COUNTIF(Calculations!$AQ:$AQ,Subgroup_number)=1,INDEX(Calculations!AQ:BR,MATCH(Subgroup_number,Calculations!AQ:AQ,0),10),IF(Subgroup_number=Calculations!BV$19,Calculations!BV$16,""))</f>
        <v/>
      </c>
      <c r="Q122" s="15" t="str">
        <f>IF(COUNTIF(Calculations!$AQ:$AQ,Subgroup_number)=1,INDEX(Calculations!AQ:BR,MATCH(Subgroup_number,Calculations!AQ:AQ,0),19),IF(Subgroup_number=Calculations!BV$19,Calculations!BV$8,""))</f>
        <v/>
      </c>
      <c r="R122" s="50" t="str">
        <f>IF(COUNTIF(Calculations!$AQ:$AQ,Subgroup_number)=1,INDEX(Calculations!AQ:BR,MATCH(Subgroup_number,Calculations!AQ:AQ,0),20),IF(Subgroup_number=Calculations!BV$19,Calculations!BV$9,""))</f>
        <v/>
      </c>
      <c r="S122" s="116"/>
      <c r="U122" s="116"/>
      <c r="W122" s="116"/>
    </row>
    <row r="123" spans="6:23" x14ac:dyDescent="0.2">
      <c r="F123" s="48">
        <v>122</v>
      </c>
      <c r="G123" s="15" t="str">
        <f>IF(Subgroup_number&lt;=MAX(Calculations!AQ:AQ),IF(COUNTIF(Calculations!Z:Z,"="&amp;'Subgroup Analysis'!F123)=1,INDEX(Lookup_table_subgroup,MATCH(Subgroup_number,Calculations!Z:Z,0),2),VLOOKUP($F123,Calculations!AQ:BR,2,FALSE)),IF(Subgroup_number=Calculations!BV$19,"Combined effect size",""))</f>
        <v/>
      </c>
      <c r="H12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3" s="15" t="str">
        <f>IF(COUNTIF(Calculations!$AQ:$AQ,Subgroup_number)=1,INDEX(Calculations!AQ:BR,MATCH(Subgroup_number,Calculations!AQ:AQ,0),5),IF(Subgroup_number=Calculations!BV$19,Calculations!BV$12,""))</f>
        <v/>
      </c>
      <c r="M123" s="15" t="str">
        <f>IF(COUNTIF(Calculations!$AQ:$AQ,Subgroup_number)=1,INDEX(Calculations!AQ:BR,MATCH(Subgroup_number,Calculations!AQ:AQ,0),6),IF(Subgroup_number=Calculations!BV$19,Calculations!BV$13,""))</f>
        <v/>
      </c>
      <c r="N123" s="15" t="str">
        <f>IF(COUNTIF(Calculations!$AQ:$AQ,Subgroup_number)=1,INDEX(Calculations!AQ:BR,MATCH(Subgroup_number,Calculations!AQ:AQ,0),7),IF(Subgroup_number=Calculations!BV$19,Calculations!BV$14,""))</f>
        <v/>
      </c>
      <c r="O123" s="15" t="str">
        <f>IF(COUNTIF(Calculations!$AQ:$AQ,Subgroup_number)=1,INDEX(Calculations!AQ:BR,MATCH(Subgroup_number,Calculations!AQ:AQ,0),9),IF(Subgroup_number=Calculations!BV$19,Calculations!BV$15,""))</f>
        <v/>
      </c>
      <c r="P123" s="15" t="str">
        <f>IF(COUNTIF(Calculations!$AQ:$AQ,Subgroup_number)=1,INDEX(Calculations!AQ:BR,MATCH(Subgroup_number,Calculations!AQ:AQ,0),10),IF(Subgroup_number=Calculations!BV$19,Calculations!BV$16,""))</f>
        <v/>
      </c>
      <c r="Q123" s="15" t="str">
        <f>IF(COUNTIF(Calculations!$AQ:$AQ,Subgroup_number)=1,INDEX(Calculations!AQ:BR,MATCH(Subgroup_number,Calculations!AQ:AQ,0),19),IF(Subgroup_number=Calculations!BV$19,Calculations!BV$8,""))</f>
        <v/>
      </c>
      <c r="R123" s="50" t="str">
        <f>IF(COUNTIF(Calculations!$AQ:$AQ,Subgroup_number)=1,INDEX(Calculations!AQ:BR,MATCH(Subgroup_number,Calculations!AQ:AQ,0),20),IF(Subgroup_number=Calculations!BV$19,Calculations!BV$9,""))</f>
        <v/>
      </c>
      <c r="S123" s="116"/>
      <c r="U123" s="116"/>
      <c r="W123" s="116"/>
    </row>
    <row r="124" spans="6:23" x14ac:dyDescent="0.2">
      <c r="F124" s="48">
        <v>123</v>
      </c>
      <c r="G124" s="15" t="str">
        <f>IF(Subgroup_number&lt;=MAX(Calculations!AQ:AQ),IF(COUNTIF(Calculations!Z:Z,"="&amp;'Subgroup Analysis'!F124)=1,INDEX(Lookup_table_subgroup,MATCH(Subgroup_number,Calculations!Z:Z,0),2),VLOOKUP($F124,Calculations!AQ:BR,2,FALSE)),IF(Subgroup_number=Calculations!BV$19,"Combined effect size",""))</f>
        <v/>
      </c>
      <c r="H12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4" s="15" t="str">
        <f>IF(COUNTIF(Calculations!$AQ:$AQ,Subgroup_number)=1,INDEX(Calculations!AQ:BR,MATCH(Subgroup_number,Calculations!AQ:AQ,0),5),IF(Subgroup_number=Calculations!BV$19,Calculations!BV$12,""))</f>
        <v/>
      </c>
      <c r="M124" s="15" t="str">
        <f>IF(COUNTIF(Calculations!$AQ:$AQ,Subgroup_number)=1,INDEX(Calculations!AQ:BR,MATCH(Subgroup_number,Calculations!AQ:AQ,0),6),IF(Subgroup_number=Calculations!BV$19,Calculations!BV$13,""))</f>
        <v/>
      </c>
      <c r="N124" s="15" t="str">
        <f>IF(COUNTIF(Calculations!$AQ:$AQ,Subgroup_number)=1,INDEX(Calculations!AQ:BR,MATCH(Subgroup_number,Calculations!AQ:AQ,0),7),IF(Subgroup_number=Calculations!BV$19,Calculations!BV$14,""))</f>
        <v/>
      </c>
      <c r="O124" s="15" t="str">
        <f>IF(COUNTIF(Calculations!$AQ:$AQ,Subgroup_number)=1,INDEX(Calculations!AQ:BR,MATCH(Subgroup_number,Calculations!AQ:AQ,0),9),IF(Subgroup_number=Calculations!BV$19,Calculations!BV$15,""))</f>
        <v/>
      </c>
      <c r="P124" s="15" t="str">
        <f>IF(COUNTIF(Calculations!$AQ:$AQ,Subgroup_number)=1,INDEX(Calculations!AQ:BR,MATCH(Subgroup_number,Calculations!AQ:AQ,0),10),IF(Subgroup_number=Calculations!BV$19,Calculations!BV$16,""))</f>
        <v/>
      </c>
      <c r="Q124" s="15" t="str">
        <f>IF(COUNTIF(Calculations!$AQ:$AQ,Subgroup_number)=1,INDEX(Calculations!AQ:BR,MATCH(Subgroup_number,Calculations!AQ:AQ,0),19),IF(Subgroup_number=Calculations!BV$19,Calculations!BV$8,""))</f>
        <v/>
      </c>
      <c r="R124" s="50" t="str">
        <f>IF(COUNTIF(Calculations!$AQ:$AQ,Subgroup_number)=1,INDEX(Calculations!AQ:BR,MATCH(Subgroup_number,Calculations!AQ:AQ,0),20),IF(Subgroup_number=Calculations!BV$19,Calculations!BV$9,""))</f>
        <v/>
      </c>
      <c r="S124" s="116"/>
      <c r="U124" s="116"/>
      <c r="W124" s="116"/>
    </row>
    <row r="125" spans="6:23" x14ac:dyDescent="0.2">
      <c r="F125" s="48">
        <v>124</v>
      </c>
      <c r="G125" s="15" t="str">
        <f>IF(Subgroup_number&lt;=MAX(Calculations!AQ:AQ),IF(COUNTIF(Calculations!Z:Z,"="&amp;'Subgroup Analysis'!F125)=1,INDEX(Lookup_table_subgroup,MATCH(Subgroup_number,Calculations!Z:Z,0),2),VLOOKUP($F125,Calculations!AQ:BR,2,FALSE)),IF(Subgroup_number=Calculations!BV$19,"Combined effect size",""))</f>
        <v/>
      </c>
      <c r="H12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5" s="15" t="str">
        <f>IF(COUNTIF(Calculations!$AQ:$AQ,Subgroup_number)=1,INDEX(Calculations!AQ:BR,MATCH(Subgroup_number,Calculations!AQ:AQ,0),5),IF(Subgroup_number=Calculations!BV$19,Calculations!BV$12,""))</f>
        <v/>
      </c>
      <c r="M125" s="15" t="str">
        <f>IF(COUNTIF(Calculations!$AQ:$AQ,Subgroup_number)=1,INDEX(Calculations!AQ:BR,MATCH(Subgroup_number,Calculations!AQ:AQ,0),6),IF(Subgroup_number=Calculations!BV$19,Calculations!BV$13,""))</f>
        <v/>
      </c>
      <c r="N125" s="15" t="str">
        <f>IF(COUNTIF(Calculations!$AQ:$AQ,Subgroup_number)=1,INDEX(Calculations!AQ:BR,MATCH(Subgroup_number,Calculations!AQ:AQ,0),7),IF(Subgroup_number=Calculations!BV$19,Calculations!BV$14,""))</f>
        <v/>
      </c>
      <c r="O125" s="15" t="str">
        <f>IF(COUNTIF(Calculations!$AQ:$AQ,Subgroup_number)=1,INDEX(Calculations!AQ:BR,MATCH(Subgroup_number,Calculations!AQ:AQ,0),9),IF(Subgroup_number=Calculations!BV$19,Calculations!BV$15,""))</f>
        <v/>
      </c>
      <c r="P125" s="15" t="str">
        <f>IF(COUNTIF(Calculations!$AQ:$AQ,Subgroup_number)=1,INDEX(Calculations!AQ:BR,MATCH(Subgroup_number,Calculations!AQ:AQ,0),10),IF(Subgroup_number=Calculations!BV$19,Calculations!BV$16,""))</f>
        <v/>
      </c>
      <c r="Q125" s="15" t="str">
        <f>IF(COUNTIF(Calculations!$AQ:$AQ,Subgroup_number)=1,INDEX(Calculations!AQ:BR,MATCH(Subgroup_number,Calculations!AQ:AQ,0),19),IF(Subgroup_number=Calculations!BV$19,Calculations!BV$8,""))</f>
        <v/>
      </c>
      <c r="R125" s="50" t="str">
        <f>IF(COUNTIF(Calculations!$AQ:$AQ,Subgroup_number)=1,INDEX(Calculations!AQ:BR,MATCH(Subgroup_number,Calculations!AQ:AQ,0),20),IF(Subgroup_number=Calculations!BV$19,Calculations!BV$9,""))</f>
        <v/>
      </c>
      <c r="S125" s="116"/>
      <c r="U125" s="116"/>
      <c r="W125" s="116"/>
    </row>
    <row r="126" spans="6:23" x14ac:dyDescent="0.2">
      <c r="F126" s="48">
        <v>125</v>
      </c>
      <c r="G126" s="15" t="str">
        <f>IF(Subgroup_number&lt;=MAX(Calculations!AQ:AQ),IF(COUNTIF(Calculations!Z:Z,"="&amp;'Subgroup Analysis'!F126)=1,INDEX(Lookup_table_subgroup,MATCH(Subgroup_number,Calculations!Z:Z,0),2),VLOOKUP($F126,Calculations!AQ:BR,2,FALSE)),IF(Subgroup_number=Calculations!BV$19,"Combined effect size",""))</f>
        <v/>
      </c>
      <c r="H12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6" s="15" t="str">
        <f>IF(COUNTIF(Calculations!$AQ:$AQ,Subgroup_number)=1,INDEX(Calculations!AQ:BR,MATCH(Subgroup_number,Calculations!AQ:AQ,0),5),IF(Subgroup_number=Calculations!BV$19,Calculations!BV$12,""))</f>
        <v/>
      </c>
      <c r="M126" s="15" t="str">
        <f>IF(COUNTIF(Calculations!$AQ:$AQ,Subgroup_number)=1,INDEX(Calculations!AQ:BR,MATCH(Subgroup_number,Calculations!AQ:AQ,0),6),IF(Subgroup_number=Calculations!BV$19,Calculations!BV$13,""))</f>
        <v/>
      </c>
      <c r="N126" s="15" t="str">
        <f>IF(COUNTIF(Calculations!$AQ:$AQ,Subgroup_number)=1,INDEX(Calculations!AQ:BR,MATCH(Subgroup_number,Calculations!AQ:AQ,0),7),IF(Subgroup_number=Calculations!BV$19,Calculations!BV$14,""))</f>
        <v/>
      </c>
      <c r="O126" s="15" t="str">
        <f>IF(COUNTIF(Calculations!$AQ:$AQ,Subgroup_number)=1,INDEX(Calculations!AQ:BR,MATCH(Subgroup_number,Calculations!AQ:AQ,0),9),IF(Subgroup_number=Calculations!BV$19,Calculations!BV$15,""))</f>
        <v/>
      </c>
      <c r="P126" s="15" t="str">
        <f>IF(COUNTIF(Calculations!$AQ:$AQ,Subgroup_number)=1,INDEX(Calculations!AQ:BR,MATCH(Subgroup_number,Calculations!AQ:AQ,0),10),IF(Subgroup_number=Calculations!BV$19,Calculations!BV$16,""))</f>
        <v/>
      </c>
      <c r="Q126" s="15" t="str">
        <f>IF(COUNTIF(Calculations!$AQ:$AQ,Subgroup_number)=1,INDEX(Calculations!AQ:BR,MATCH(Subgroup_number,Calculations!AQ:AQ,0),19),IF(Subgroup_number=Calculations!BV$19,Calculations!BV$8,""))</f>
        <v/>
      </c>
      <c r="R126" s="50" t="str">
        <f>IF(COUNTIF(Calculations!$AQ:$AQ,Subgroup_number)=1,INDEX(Calculations!AQ:BR,MATCH(Subgroup_number,Calculations!AQ:AQ,0),20),IF(Subgroup_number=Calculations!BV$19,Calculations!BV$9,""))</f>
        <v/>
      </c>
      <c r="S126" s="116"/>
      <c r="U126" s="116"/>
      <c r="W126" s="116"/>
    </row>
    <row r="127" spans="6:23" x14ac:dyDescent="0.2">
      <c r="F127" s="48">
        <v>126</v>
      </c>
      <c r="G127" s="15" t="str">
        <f>IF(Subgroup_number&lt;=MAX(Calculations!AQ:AQ),IF(COUNTIF(Calculations!Z:Z,"="&amp;'Subgroup Analysis'!F127)=1,INDEX(Lookup_table_subgroup,MATCH(Subgroup_number,Calculations!Z:Z,0),2),VLOOKUP($F127,Calculations!AQ:BR,2,FALSE)),IF(Subgroup_number=Calculations!BV$19,"Combined effect size",""))</f>
        <v/>
      </c>
      <c r="H12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7" s="15" t="str">
        <f>IF(COUNTIF(Calculations!$AQ:$AQ,Subgroup_number)=1,INDEX(Calculations!AQ:BR,MATCH(Subgroup_number,Calculations!AQ:AQ,0),5),IF(Subgroup_number=Calculations!BV$19,Calculations!BV$12,""))</f>
        <v/>
      </c>
      <c r="M127" s="15" t="str">
        <f>IF(COUNTIF(Calculations!$AQ:$AQ,Subgroup_number)=1,INDEX(Calculations!AQ:BR,MATCH(Subgroup_number,Calculations!AQ:AQ,0),6),IF(Subgroup_number=Calculations!BV$19,Calculations!BV$13,""))</f>
        <v/>
      </c>
      <c r="N127" s="15" t="str">
        <f>IF(COUNTIF(Calculations!$AQ:$AQ,Subgroup_number)=1,INDEX(Calculations!AQ:BR,MATCH(Subgroup_number,Calculations!AQ:AQ,0),7),IF(Subgroup_number=Calculations!BV$19,Calculations!BV$14,""))</f>
        <v/>
      </c>
      <c r="O127" s="15" t="str">
        <f>IF(COUNTIF(Calculations!$AQ:$AQ,Subgroup_number)=1,INDEX(Calculations!AQ:BR,MATCH(Subgroup_number,Calculations!AQ:AQ,0),9),IF(Subgroup_number=Calculations!BV$19,Calculations!BV$15,""))</f>
        <v/>
      </c>
      <c r="P127" s="15" t="str">
        <f>IF(COUNTIF(Calculations!$AQ:$AQ,Subgroup_number)=1,INDEX(Calculations!AQ:BR,MATCH(Subgroup_number,Calculations!AQ:AQ,0),10),IF(Subgroup_number=Calculations!BV$19,Calculations!BV$16,""))</f>
        <v/>
      </c>
      <c r="Q127" s="15" t="str">
        <f>IF(COUNTIF(Calculations!$AQ:$AQ,Subgroup_number)=1,INDEX(Calculations!AQ:BR,MATCH(Subgroup_number,Calculations!AQ:AQ,0),19),IF(Subgroup_number=Calculations!BV$19,Calculations!BV$8,""))</f>
        <v/>
      </c>
      <c r="R127" s="50" t="str">
        <f>IF(COUNTIF(Calculations!$AQ:$AQ,Subgroup_number)=1,INDEX(Calculations!AQ:BR,MATCH(Subgroup_number,Calculations!AQ:AQ,0),20),IF(Subgroup_number=Calculations!BV$19,Calculations!BV$9,""))</f>
        <v/>
      </c>
      <c r="S127" s="116"/>
      <c r="U127" s="116"/>
      <c r="W127" s="116"/>
    </row>
    <row r="128" spans="6:23" x14ac:dyDescent="0.2">
      <c r="F128" s="48">
        <v>127</v>
      </c>
      <c r="G128" s="15" t="str">
        <f>IF(Subgroup_number&lt;=MAX(Calculations!AQ:AQ),IF(COUNTIF(Calculations!Z:Z,"="&amp;'Subgroup Analysis'!F128)=1,INDEX(Lookup_table_subgroup,MATCH(Subgroup_number,Calculations!Z:Z,0),2),VLOOKUP($F128,Calculations!AQ:BR,2,FALSE)),IF(Subgroup_number=Calculations!BV$19,"Combined effect size",""))</f>
        <v/>
      </c>
      <c r="H12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8" s="15" t="str">
        <f>IF(COUNTIF(Calculations!$AQ:$AQ,Subgroup_number)=1,INDEX(Calculations!AQ:BR,MATCH(Subgroup_number,Calculations!AQ:AQ,0),5),IF(Subgroup_number=Calculations!BV$19,Calculations!BV$12,""))</f>
        <v/>
      </c>
      <c r="M128" s="15" t="str">
        <f>IF(COUNTIF(Calculations!$AQ:$AQ,Subgroup_number)=1,INDEX(Calculations!AQ:BR,MATCH(Subgroup_number,Calculations!AQ:AQ,0),6),IF(Subgroup_number=Calculations!BV$19,Calculations!BV$13,""))</f>
        <v/>
      </c>
      <c r="N128" s="15" t="str">
        <f>IF(COUNTIF(Calculations!$AQ:$AQ,Subgroup_number)=1,INDEX(Calculations!AQ:BR,MATCH(Subgroup_number,Calculations!AQ:AQ,0),7),IF(Subgroup_number=Calculations!BV$19,Calculations!BV$14,""))</f>
        <v/>
      </c>
      <c r="O128" s="15" t="str">
        <f>IF(COUNTIF(Calculations!$AQ:$AQ,Subgroup_number)=1,INDEX(Calculations!AQ:BR,MATCH(Subgroup_number,Calculations!AQ:AQ,0),9),IF(Subgroup_number=Calculations!BV$19,Calculations!BV$15,""))</f>
        <v/>
      </c>
      <c r="P128" s="15" t="str">
        <f>IF(COUNTIF(Calculations!$AQ:$AQ,Subgroup_number)=1,INDEX(Calculations!AQ:BR,MATCH(Subgroup_number,Calculations!AQ:AQ,0),10),IF(Subgroup_number=Calculations!BV$19,Calculations!BV$16,""))</f>
        <v/>
      </c>
      <c r="Q128" s="15" t="str">
        <f>IF(COUNTIF(Calculations!$AQ:$AQ,Subgroup_number)=1,INDEX(Calculations!AQ:BR,MATCH(Subgroup_number,Calculations!AQ:AQ,0),19),IF(Subgroup_number=Calculations!BV$19,Calculations!BV$8,""))</f>
        <v/>
      </c>
      <c r="R128" s="50" t="str">
        <f>IF(COUNTIF(Calculations!$AQ:$AQ,Subgroup_number)=1,INDEX(Calculations!AQ:BR,MATCH(Subgroup_number,Calculations!AQ:AQ,0),20),IF(Subgroup_number=Calculations!BV$19,Calculations!BV$9,""))</f>
        <v/>
      </c>
      <c r="S128" s="116"/>
      <c r="U128" s="116"/>
      <c r="W128" s="116"/>
    </row>
    <row r="129" spans="6:23" x14ac:dyDescent="0.2">
      <c r="F129" s="48">
        <v>128</v>
      </c>
      <c r="G129" s="15" t="str">
        <f>IF(Subgroup_number&lt;=MAX(Calculations!AQ:AQ),IF(COUNTIF(Calculations!Z:Z,"="&amp;'Subgroup Analysis'!F129)=1,INDEX(Lookup_table_subgroup,MATCH(Subgroup_number,Calculations!Z:Z,0),2),VLOOKUP($F129,Calculations!AQ:BR,2,FALSE)),IF(Subgroup_number=Calculations!BV$19,"Combined effect size",""))</f>
        <v/>
      </c>
      <c r="H12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2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2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2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29" s="15" t="str">
        <f>IF(COUNTIF(Calculations!$AQ:$AQ,Subgroup_number)=1,INDEX(Calculations!AQ:BR,MATCH(Subgroup_number,Calculations!AQ:AQ,0),5),IF(Subgroup_number=Calculations!BV$19,Calculations!BV$12,""))</f>
        <v/>
      </c>
      <c r="M129" s="15" t="str">
        <f>IF(COUNTIF(Calculations!$AQ:$AQ,Subgroup_number)=1,INDEX(Calculations!AQ:BR,MATCH(Subgroup_number,Calculations!AQ:AQ,0),6),IF(Subgroup_number=Calculations!BV$19,Calculations!BV$13,""))</f>
        <v/>
      </c>
      <c r="N129" s="15" t="str">
        <f>IF(COUNTIF(Calculations!$AQ:$AQ,Subgroup_number)=1,INDEX(Calculations!AQ:BR,MATCH(Subgroup_number,Calculations!AQ:AQ,0),7),IF(Subgroup_number=Calculations!BV$19,Calculations!BV$14,""))</f>
        <v/>
      </c>
      <c r="O129" s="15" t="str">
        <f>IF(COUNTIF(Calculations!$AQ:$AQ,Subgroup_number)=1,INDEX(Calculations!AQ:BR,MATCH(Subgroup_number,Calculations!AQ:AQ,0),9),IF(Subgroup_number=Calculations!BV$19,Calculations!BV$15,""))</f>
        <v/>
      </c>
      <c r="P129" s="15" t="str">
        <f>IF(COUNTIF(Calculations!$AQ:$AQ,Subgroup_number)=1,INDEX(Calculations!AQ:BR,MATCH(Subgroup_number,Calculations!AQ:AQ,0),10),IF(Subgroup_number=Calculations!BV$19,Calculations!BV$16,""))</f>
        <v/>
      </c>
      <c r="Q129" s="15" t="str">
        <f>IF(COUNTIF(Calculations!$AQ:$AQ,Subgroup_number)=1,INDEX(Calculations!AQ:BR,MATCH(Subgroup_number,Calculations!AQ:AQ,0),19),IF(Subgroup_number=Calculations!BV$19,Calculations!BV$8,""))</f>
        <v/>
      </c>
      <c r="R129" s="50" t="str">
        <f>IF(COUNTIF(Calculations!$AQ:$AQ,Subgroup_number)=1,INDEX(Calculations!AQ:BR,MATCH(Subgroup_number,Calculations!AQ:AQ,0),20),IF(Subgroup_number=Calculations!BV$19,Calculations!BV$9,""))</f>
        <v/>
      </c>
      <c r="S129" s="116"/>
      <c r="U129" s="116"/>
      <c r="W129" s="116"/>
    </row>
    <row r="130" spans="6:23" x14ac:dyDescent="0.2">
      <c r="F130" s="48">
        <v>129</v>
      </c>
      <c r="G130" s="15" t="str">
        <f>IF(Subgroup_number&lt;=MAX(Calculations!AQ:AQ),IF(COUNTIF(Calculations!Z:Z,"="&amp;'Subgroup Analysis'!F130)=1,INDEX(Lookup_table_subgroup,MATCH(Subgroup_number,Calculations!Z:Z,0),2),VLOOKUP($F130,Calculations!AQ:BR,2,FALSE)),IF(Subgroup_number=Calculations!BV$19,"Combined effect size",""))</f>
        <v/>
      </c>
      <c r="H13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0" s="15" t="str">
        <f>IF(COUNTIF(Calculations!$AQ:$AQ,Subgroup_number)=1,INDEX(Calculations!AQ:BR,MATCH(Subgroup_number,Calculations!AQ:AQ,0),5),IF(Subgroup_number=Calculations!BV$19,Calculations!BV$12,""))</f>
        <v/>
      </c>
      <c r="M130" s="15" t="str">
        <f>IF(COUNTIF(Calculations!$AQ:$AQ,Subgroup_number)=1,INDEX(Calculations!AQ:BR,MATCH(Subgroup_number,Calculations!AQ:AQ,0),6),IF(Subgroup_number=Calculations!BV$19,Calculations!BV$13,""))</f>
        <v/>
      </c>
      <c r="N130" s="15" t="str">
        <f>IF(COUNTIF(Calculations!$AQ:$AQ,Subgroup_number)=1,INDEX(Calculations!AQ:BR,MATCH(Subgroup_number,Calculations!AQ:AQ,0),7),IF(Subgroup_number=Calculations!BV$19,Calculations!BV$14,""))</f>
        <v/>
      </c>
      <c r="O130" s="15" t="str">
        <f>IF(COUNTIF(Calculations!$AQ:$AQ,Subgroup_number)=1,INDEX(Calculations!AQ:BR,MATCH(Subgroup_number,Calculations!AQ:AQ,0),9),IF(Subgroup_number=Calculations!BV$19,Calculations!BV$15,""))</f>
        <v/>
      </c>
      <c r="P130" s="15" t="str">
        <f>IF(COUNTIF(Calculations!$AQ:$AQ,Subgroup_number)=1,INDEX(Calculations!AQ:BR,MATCH(Subgroup_number,Calculations!AQ:AQ,0),10),IF(Subgroup_number=Calculations!BV$19,Calculations!BV$16,""))</f>
        <v/>
      </c>
      <c r="Q130" s="15" t="str">
        <f>IF(COUNTIF(Calculations!$AQ:$AQ,Subgroup_number)=1,INDEX(Calculations!AQ:BR,MATCH(Subgroup_number,Calculations!AQ:AQ,0),19),IF(Subgroup_number=Calculations!BV$19,Calculations!BV$8,""))</f>
        <v/>
      </c>
      <c r="R130" s="50" t="str">
        <f>IF(COUNTIF(Calculations!$AQ:$AQ,Subgroup_number)=1,INDEX(Calculations!AQ:BR,MATCH(Subgroup_number,Calculations!AQ:AQ,0),20),IF(Subgroup_number=Calculations!BV$19,Calculations!BV$9,""))</f>
        <v/>
      </c>
      <c r="S130" s="116"/>
      <c r="U130" s="116"/>
      <c r="W130" s="116"/>
    </row>
    <row r="131" spans="6:23" x14ac:dyDescent="0.2">
      <c r="F131" s="48">
        <v>130</v>
      </c>
      <c r="G131" s="15" t="str">
        <f>IF(Subgroup_number&lt;=MAX(Calculations!AQ:AQ),IF(COUNTIF(Calculations!Z:Z,"="&amp;'Subgroup Analysis'!F131)=1,INDEX(Lookup_table_subgroup,MATCH(Subgroup_number,Calculations!Z:Z,0),2),VLOOKUP($F131,Calculations!AQ:BR,2,FALSE)),IF(Subgroup_number=Calculations!BV$19,"Combined effect size",""))</f>
        <v/>
      </c>
      <c r="H13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1" s="15" t="str">
        <f>IF(COUNTIF(Calculations!$AQ:$AQ,Subgroup_number)=1,INDEX(Calculations!AQ:BR,MATCH(Subgroup_number,Calculations!AQ:AQ,0),5),IF(Subgroup_number=Calculations!BV$19,Calculations!BV$12,""))</f>
        <v/>
      </c>
      <c r="M131" s="15" t="str">
        <f>IF(COUNTIF(Calculations!$AQ:$AQ,Subgroup_number)=1,INDEX(Calculations!AQ:BR,MATCH(Subgroup_number,Calculations!AQ:AQ,0),6),IF(Subgroup_number=Calculations!BV$19,Calculations!BV$13,""))</f>
        <v/>
      </c>
      <c r="N131" s="15" t="str">
        <f>IF(COUNTIF(Calculations!$AQ:$AQ,Subgroup_number)=1,INDEX(Calculations!AQ:BR,MATCH(Subgroup_number,Calculations!AQ:AQ,0),7),IF(Subgroup_number=Calculations!BV$19,Calculations!BV$14,""))</f>
        <v/>
      </c>
      <c r="O131" s="15" t="str">
        <f>IF(COUNTIF(Calculations!$AQ:$AQ,Subgroup_number)=1,INDEX(Calculations!AQ:BR,MATCH(Subgroup_number,Calculations!AQ:AQ,0),9),IF(Subgroup_number=Calculations!BV$19,Calculations!BV$15,""))</f>
        <v/>
      </c>
      <c r="P131" s="15" t="str">
        <f>IF(COUNTIF(Calculations!$AQ:$AQ,Subgroup_number)=1,INDEX(Calculations!AQ:BR,MATCH(Subgroup_number,Calculations!AQ:AQ,0),10),IF(Subgroup_number=Calculations!BV$19,Calculations!BV$16,""))</f>
        <v/>
      </c>
      <c r="Q131" s="15" t="str">
        <f>IF(COUNTIF(Calculations!$AQ:$AQ,Subgroup_number)=1,INDEX(Calculations!AQ:BR,MATCH(Subgroup_number,Calculations!AQ:AQ,0),19),IF(Subgroup_number=Calculations!BV$19,Calculations!BV$8,""))</f>
        <v/>
      </c>
      <c r="R131" s="50" t="str">
        <f>IF(COUNTIF(Calculations!$AQ:$AQ,Subgroup_number)=1,INDEX(Calculations!AQ:BR,MATCH(Subgroup_number,Calculations!AQ:AQ,0),20),IF(Subgroup_number=Calculations!BV$19,Calculations!BV$9,""))</f>
        <v/>
      </c>
      <c r="S131" s="116"/>
      <c r="U131" s="116"/>
      <c r="W131" s="116"/>
    </row>
    <row r="132" spans="6:23" x14ac:dyDescent="0.2">
      <c r="F132" s="48">
        <v>131</v>
      </c>
      <c r="G132" s="15" t="str">
        <f>IF(Subgroup_number&lt;=MAX(Calculations!AQ:AQ),IF(COUNTIF(Calculations!Z:Z,"="&amp;'Subgroup Analysis'!F132)=1,INDEX(Lookup_table_subgroup,MATCH(Subgroup_number,Calculations!Z:Z,0),2),VLOOKUP($F132,Calculations!AQ:BR,2,FALSE)),IF(Subgroup_number=Calculations!BV$19,"Combined effect size",""))</f>
        <v/>
      </c>
      <c r="H13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2" s="15" t="str">
        <f>IF(COUNTIF(Calculations!$AQ:$AQ,Subgroup_number)=1,INDEX(Calculations!AQ:BR,MATCH(Subgroup_number,Calculations!AQ:AQ,0),5),IF(Subgroup_number=Calculations!BV$19,Calculations!BV$12,""))</f>
        <v/>
      </c>
      <c r="M132" s="15" t="str">
        <f>IF(COUNTIF(Calculations!$AQ:$AQ,Subgroup_number)=1,INDEX(Calculations!AQ:BR,MATCH(Subgroup_number,Calculations!AQ:AQ,0),6),IF(Subgroup_number=Calculations!BV$19,Calculations!BV$13,""))</f>
        <v/>
      </c>
      <c r="N132" s="15" t="str">
        <f>IF(COUNTIF(Calculations!$AQ:$AQ,Subgroup_number)=1,INDEX(Calculations!AQ:BR,MATCH(Subgroup_number,Calculations!AQ:AQ,0),7),IF(Subgroup_number=Calculations!BV$19,Calculations!BV$14,""))</f>
        <v/>
      </c>
      <c r="O132" s="15" t="str">
        <f>IF(COUNTIF(Calculations!$AQ:$AQ,Subgroup_number)=1,INDEX(Calculations!AQ:BR,MATCH(Subgroup_number,Calculations!AQ:AQ,0),9),IF(Subgroup_number=Calculations!BV$19,Calculations!BV$15,""))</f>
        <v/>
      </c>
      <c r="P132" s="15" t="str">
        <f>IF(COUNTIF(Calculations!$AQ:$AQ,Subgroup_number)=1,INDEX(Calculations!AQ:BR,MATCH(Subgroup_number,Calculations!AQ:AQ,0),10),IF(Subgroup_number=Calculations!BV$19,Calculations!BV$16,""))</f>
        <v/>
      </c>
      <c r="Q132" s="15" t="str">
        <f>IF(COUNTIF(Calculations!$AQ:$AQ,Subgroup_number)=1,INDEX(Calculations!AQ:BR,MATCH(Subgroup_number,Calculations!AQ:AQ,0),19),IF(Subgroup_number=Calculations!BV$19,Calculations!BV$8,""))</f>
        <v/>
      </c>
      <c r="R132" s="50" t="str">
        <f>IF(COUNTIF(Calculations!$AQ:$AQ,Subgroup_number)=1,INDEX(Calculations!AQ:BR,MATCH(Subgroup_number,Calculations!AQ:AQ,0),20),IF(Subgroup_number=Calculations!BV$19,Calculations!BV$9,""))</f>
        <v/>
      </c>
      <c r="S132" s="116"/>
      <c r="U132" s="116"/>
      <c r="W132" s="116"/>
    </row>
    <row r="133" spans="6:23" x14ac:dyDescent="0.2">
      <c r="F133" s="48">
        <v>132</v>
      </c>
      <c r="G133" s="15" t="str">
        <f>IF(Subgroup_number&lt;=MAX(Calculations!AQ:AQ),IF(COUNTIF(Calculations!Z:Z,"="&amp;'Subgroup Analysis'!F133)=1,INDEX(Lookup_table_subgroup,MATCH(Subgroup_number,Calculations!Z:Z,0),2),VLOOKUP($F133,Calculations!AQ:BR,2,FALSE)),IF(Subgroup_number=Calculations!BV$19,"Combined effect size",""))</f>
        <v/>
      </c>
      <c r="H13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3" s="15" t="str">
        <f>IF(COUNTIF(Calculations!$AQ:$AQ,Subgroup_number)=1,INDEX(Calculations!AQ:BR,MATCH(Subgroup_number,Calculations!AQ:AQ,0),5),IF(Subgroup_number=Calculations!BV$19,Calculations!BV$12,""))</f>
        <v/>
      </c>
      <c r="M133" s="15" t="str">
        <f>IF(COUNTIF(Calculations!$AQ:$AQ,Subgroup_number)=1,INDEX(Calculations!AQ:BR,MATCH(Subgroup_number,Calculations!AQ:AQ,0),6),IF(Subgroup_number=Calculations!BV$19,Calculations!BV$13,""))</f>
        <v/>
      </c>
      <c r="N133" s="15" t="str">
        <f>IF(COUNTIF(Calculations!$AQ:$AQ,Subgroup_number)=1,INDEX(Calculations!AQ:BR,MATCH(Subgroup_number,Calculations!AQ:AQ,0),7),IF(Subgroup_number=Calculations!BV$19,Calculations!BV$14,""))</f>
        <v/>
      </c>
      <c r="O133" s="15" t="str">
        <f>IF(COUNTIF(Calculations!$AQ:$AQ,Subgroup_number)=1,INDEX(Calculations!AQ:BR,MATCH(Subgroup_number,Calculations!AQ:AQ,0),9),IF(Subgroup_number=Calculations!BV$19,Calculations!BV$15,""))</f>
        <v/>
      </c>
      <c r="P133" s="15" t="str">
        <f>IF(COUNTIF(Calculations!$AQ:$AQ,Subgroup_number)=1,INDEX(Calculations!AQ:BR,MATCH(Subgroup_number,Calculations!AQ:AQ,0),10),IF(Subgroup_number=Calculations!BV$19,Calculations!BV$16,""))</f>
        <v/>
      </c>
      <c r="Q133" s="15" t="str">
        <f>IF(COUNTIF(Calculations!$AQ:$AQ,Subgroup_number)=1,INDEX(Calculations!AQ:BR,MATCH(Subgroup_number,Calculations!AQ:AQ,0),19),IF(Subgroup_number=Calculations!BV$19,Calculations!BV$8,""))</f>
        <v/>
      </c>
      <c r="R133" s="50" t="str">
        <f>IF(COUNTIF(Calculations!$AQ:$AQ,Subgroup_number)=1,INDEX(Calculations!AQ:BR,MATCH(Subgroup_number,Calculations!AQ:AQ,0),20),IF(Subgroup_number=Calculations!BV$19,Calculations!BV$9,""))</f>
        <v/>
      </c>
      <c r="S133" s="116"/>
      <c r="U133" s="116"/>
      <c r="W133" s="116"/>
    </row>
    <row r="134" spans="6:23" x14ac:dyDescent="0.2">
      <c r="F134" s="48">
        <v>133</v>
      </c>
      <c r="G134" s="15" t="str">
        <f>IF(Subgroup_number&lt;=MAX(Calculations!AQ:AQ),IF(COUNTIF(Calculations!Z:Z,"="&amp;'Subgroup Analysis'!F134)=1,INDEX(Lookup_table_subgroup,MATCH(Subgroup_number,Calculations!Z:Z,0),2),VLOOKUP($F134,Calculations!AQ:BR,2,FALSE)),IF(Subgroup_number=Calculations!BV$19,"Combined effect size",""))</f>
        <v/>
      </c>
      <c r="H13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4" s="15" t="str">
        <f>IF(COUNTIF(Calculations!$AQ:$AQ,Subgroup_number)=1,INDEX(Calculations!AQ:BR,MATCH(Subgroup_number,Calculations!AQ:AQ,0),5),IF(Subgroup_number=Calculations!BV$19,Calculations!BV$12,""))</f>
        <v/>
      </c>
      <c r="M134" s="15" t="str">
        <f>IF(COUNTIF(Calculations!$AQ:$AQ,Subgroup_number)=1,INDEX(Calculations!AQ:BR,MATCH(Subgroup_number,Calculations!AQ:AQ,0),6),IF(Subgroup_number=Calculations!BV$19,Calculations!BV$13,""))</f>
        <v/>
      </c>
      <c r="N134" s="15" t="str">
        <f>IF(COUNTIF(Calculations!$AQ:$AQ,Subgroup_number)=1,INDEX(Calculations!AQ:BR,MATCH(Subgroup_number,Calculations!AQ:AQ,0),7),IF(Subgroup_number=Calculations!BV$19,Calculations!BV$14,""))</f>
        <v/>
      </c>
      <c r="O134" s="15" t="str">
        <f>IF(COUNTIF(Calculations!$AQ:$AQ,Subgroup_number)=1,INDEX(Calculations!AQ:BR,MATCH(Subgroup_number,Calculations!AQ:AQ,0),9),IF(Subgroup_number=Calculations!BV$19,Calculations!BV$15,""))</f>
        <v/>
      </c>
      <c r="P134" s="15" t="str">
        <f>IF(COUNTIF(Calculations!$AQ:$AQ,Subgroup_number)=1,INDEX(Calculations!AQ:BR,MATCH(Subgroup_number,Calculations!AQ:AQ,0),10),IF(Subgroup_number=Calculations!BV$19,Calculations!BV$16,""))</f>
        <v/>
      </c>
      <c r="Q134" s="15" t="str">
        <f>IF(COUNTIF(Calculations!$AQ:$AQ,Subgroup_number)=1,INDEX(Calculations!AQ:BR,MATCH(Subgroup_number,Calculations!AQ:AQ,0),19),IF(Subgroup_number=Calculations!BV$19,Calculations!BV$8,""))</f>
        <v/>
      </c>
      <c r="R134" s="50" t="str">
        <f>IF(COUNTIF(Calculations!$AQ:$AQ,Subgroup_number)=1,INDEX(Calculations!AQ:BR,MATCH(Subgroup_number,Calculations!AQ:AQ,0),20),IF(Subgroup_number=Calculations!BV$19,Calculations!BV$9,""))</f>
        <v/>
      </c>
      <c r="S134" s="116"/>
      <c r="U134" s="116"/>
      <c r="W134" s="116"/>
    </row>
    <row r="135" spans="6:23" x14ac:dyDescent="0.2">
      <c r="F135" s="48">
        <v>134</v>
      </c>
      <c r="G135" s="15" t="str">
        <f>IF(Subgroup_number&lt;=MAX(Calculations!AQ:AQ),IF(COUNTIF(Calculations!Z:Z,"="&amp;'Subgroup Analysis'!F135)=1,INDEX(Lookup_table_subgroup,MATCH(Subgroup_number,Calculations!Z:Z,0),2),VLOOKUP($F135,Calculations!AQ:BR,2,FALSE)),IF(Subgroup_number=Calculations!BV$19,"Combined effect size",""))</f>
        <v/>
      </c>
      <c r="H13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5" s="15" t="str">
        <f>IF(COUNTIF(Calculations!$AQ:$AQ,Subgroup_number)=1,INDEX(Calculations!AQ:BR,MATCH(Subgroup_number,Calculations!AQ:AQ,0),5),IF(Subgroup_number=Calculations!BV$19,Calculations!BV$12,""))</f>
        <v/>
      </c>
      <c r="M135" s="15" t="str">
        <f>IF(COUNTIF(Calculations!$AQ:$AQ,Subgroup_number)=1,INDEX(Calculations!AQ:BR,MATCH(Subgroup_number,Calculations!AQ:AQ,0),6),IF(Subgroup_number=Calculations!BV$19,Calculations!BV$13,""))</f>
        <v/>
      </c>
      <c r="N135" s="15" t="str">
        <f>IF(COUNTIF(Calculations!$AQ:$AQ,Subgroup_number)=1,INDEX(Calculations!AQ:BR,MATCH(Subgroup_number,Calculations!AQ:AQ,0),7),IF(Subgroup_number=Calculations!BV$19,Calculations!BV$14,""))</f>
        <v/>
      </c>
      <c r="O135" s="15" t="str">
        <f>IF(COUNTIF(Calculations!$AQ:$AQ,Subgroup_number)=1,INDEX(Calculations!AQ:BR,MATCH(Subgroup_number,Calculations!AQ:AQ,0),9),IF(Subgroup_number=Calculations!BV$19,Calculations!BV$15,""))</f>
        <v/>
      </c>
      <c r="P135" s="15" t="str">
        <f>IF(COUNTIF(Calculations!$AQ:$AQ,Subgroup_number)=1,INDEX(Calculations!AQ:BR,MATCH(Subgroup_number,Calculations!AQ:AQ,0),10),IF(Subgroup_number=Calculations!BV$19,Calculations!BV$16,""))</f>
        <v/>
      </c>
      <c r="Q135" s="15" t="str">
        <f>IF(COUNTIF(Calculations!$AQ:$AQ,Subgroup_number)=1,INDEX(Calculations!AQ:BR,MATCH(Subgroup_number,Calculations!AQ:AQ,0),19),IF(Subgroup_number=Calculations!BV$19,Calculations!BV$8,""))</f>
        <v/>
      </c>
      <c r="R135" s="50" t="str">
        <f>IF(COUNTIF(Calculations!$AQ:$AQ,Subgroup_number)=1,INDEX(Calculations!AQ:BR,MATCH(Subgroup_number,Calculations!AQ:AQ,0),20),IF(Subgroup_number=Calculations!BV$19,Calculations!BV$9,""))</f>
        <v/>
      </c>
      <c r="S135" s="116"/>
      <c r="U135" s="116"/>
      <c r="W135" s="116"/>
    </row>
    <row r="136" spans="6:23" x14ac:dyDescent="0.2">
      <c r="F136" s="48">
        <v>135</v>
      </c>
      <c r="G136" s="15" t="str">
        <f>IF(Subgroup_number&lt;=MAX(Calculations!AQ:AQ),IF(COUNTIF(Calculations!Z:Z,"="&amp;'Subgroup Analysis'!F136)=1,INDEX(Lookup_table_subgroup,MATCH(Subgroup_number,Calculations!Z:Z,0),2),VLOOKUP($F136,Calculations!AQ:BR,2,FALSE)),IF(Subgroup_number=Calculations!BV$19,"Combined effect size",""))</f>
        <v/>
      </c>
      <c r="H13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6" s="15" t="str">
        <f>IF(COUNTIF(Calculations!$AQ:$AQ,Subgroup_number)=1,INDEX(Calculations!AQ:BR,MATCH(Subgroup_number,Calculations!AQ:AQ,0),5),IF(Subgroup_number=Calculations!BV$19,Calculations!BV$12,""))</f>
        <v/>
      </c>
      <c r="M136" s="15" t="str">
        <f>IF(COUNTIF(Calculations!$AQ:$AQ,Subgroup_number)=1,INDEX(Calculations!AQ:BR,MATCH(Subgroup_number,Calculations!AQ:AQ,0),6),IF(Subgroup_number=Calculations!BV$19,Calculations!BV$13,""))</f>
        <v/>
      </c>
      <c r="N136" s="15" t="str">
        <f>IF(COUNTIF(Calculations!$AQ:$AQ,Subgroup_number)=1,INDEX(Calculations!AQ:BR,MATCH(Subgroup_number,Calculations!AQ:AQ,0),7),IF(Subgroup_number=Calculations!BV$19,Calculations!BV$14,""))</f>
        <v/>
      </c>
      <c r="O136" s="15" t="str">
        <f>IF(COUNTIF(Calculations!$AQ:$AQ,Subgroup_number)=1,INDEX(Calculations!AQ:BR,MATCH(Subgroup_number,Calculations!AQ:AQ,0),9),IF(Subgroup_number=Calculations!BV$19,Calculations!BV$15,""))</f>
        <v/>
      </c>
      <c r="P136" s="15" t="str">
        <f>IF(COUNTIF(Calculations!$AQ:$AQ,Subgroup_number)=1,INDEX(Calculations!AQ:BR,MATCH(Subgroup_number,Calculations!AQ:AQ,0),10),IF(Subgroup_number=Calculations!BV$19,Calculations!BV$16,""))</f>
        <v/>
      </c>
      <c r="Q136" s="15" t="str">
        <f>IF(COUNTIF(Calculations!$AQ:$AQ,Subgroup_number)=1,INDEX(Calculations!AQ:BR,MATCH(Subgroup_number,Calculations!AQ:AQ,0),19),IF(Subgroup_number=Calculations!BV$19,Calculations!BV$8,""))</f>
        <v/>
      </c>
      <c r="R136" s="50" t="str">
        <f>IF(COUNTIF(Calculations!$AQ:$AQ,Subgroup_number)=1,INDEX(Calculations!AQ:BR,MATCH(Subgroup_number,Calculations!AQ:AQ,0),20),IF(Subgroup_number=Calculations!BV$19,Calculations!BV$9,""))</f>
        <v/>
      </c>
      <c r="S136" s="116"/>
      <c r="U136" s="116"/>
      <c r="W136" s="116"/>
    </row>
    <row r="137" spans="6:23" x14ac:dyDescent="0.2">
      <c r="F137" s="48">
        <v>136</v>
      </c>
      <c r="G137" s="15" t="str">
        <f>IF(Subgroup_number&lt;=MAX(Calculations!AQ:AQ),IF(COUNTIF(Calculations!Z:Z,"="&amp;'Subgroup Analysis'!F137)=1,INDEX(Lookup_table_subgroup,MATCH(Subgroup_number,Calculations!Z:Z,0),2),VLOOKUP($F137,Calculations!AQ:BR,2,FALSE)),IF(Subgroup_number=Calculations!BV$19,"Combined effect size",""))</f>
        <v/>
      </c>
      <c r="H13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7" s="15" t="str">
        <f>IF(COUNTIF(Calculations!$AQ:$AQ,Subgroup_number)=1,INDEX(Calculations!AQ:BR,MATCH(Subgroup_number,Calculations!AQ:AQ,0),5),IF(Subgroup_number=Calculations!BV$19,Calculations!BV$12,""))</f>
        <v/>
      </c>
      <c r="M137" s="15" t="str">
        <f>IF(COUNTIF(Calculations!$AQ:$AQ,Subgroup_number)=1,INDEX(Calculations!AQ:BR,MATCH(Subgroup_number,Calculations!AQ:AQ,0),6),IF(Subgroup_number=Calculations!BV$19,Calculations!BV$13,""))</f>
        <v/>
      </c>
      <c r="N137" s="15" t="str">
        <f>IF(COUNTIF(Calculations!$AQ:$AQ,Subgroup_number)=1,INDEX(Calculations!AQ:BR,MATCH(Subgroup_number,Calculations!AQ:AQ,0),7),IF(Subgroup_number=Calculations!BV$19,Calculations!BV$14,""))</f>
        <v/>
      </c>
      <c r="O137" s="15" t="str">
        <f>IF(COUNTIF(Calculations!$AQ:$AQ,Subgroup_number)=1,INDEX(Calculations!AQ:BR,MATCH(Subgroup_number,Calculations!AQ:AQ,0),9),IF(Subgroup_number=Calculations!BV$19,Calculations!BV$15,""))</f>
        <v/>
      </c>
      <c r="P137" s="15" t="str">
        <f>IF(COUNTIF(Calculations!$AQ:$AQ,Subgroup_number)=1,INDEX(Calculations!AQ:BR,MATCH(Subgroup_number,Calculations!AQ:AQ,0),10),IF(Subgroup_number=Calculations!BV$19,Calculations!BV$16,""))</f>
        <v/>
      </c>
      <c r="Q137" s="15" t="str">
        <f>IF(COUNTIF(Calculations!$AQ:$AQ,Subgroup_number)=1,INDEX(Calculations!AQ:BR,MATCH(Subgroup_number,Calculations!AQ:AQ,0),19),IF(Subgroup_number=Calculations!BV$19,Calculations!BV$8,""))</f>
        <v/>
      </c>
      <c r="R137" s="50" t="str">
        <f>IF(COUNTIF(Calculations!$AQ:$AQ,Subgroup_number)=1,INDEX(Calculations!AQ:BR,MATCH(Subgroup_number,Calculations!AQ:AQ,0),20),IF(Subgroup_number=Calculations!BV$19,Calculations!BV$9,""))</f>
        <v/>
      </c>
      <c r="S137" s="116"/>
      <c r="U137" s="116"/>
      <c r="W137" s="116"/>
    </row>
    <row r="138" spans="6:23" x14ac:dyDescent="0.2">
      <c r="F138" s="48">
        <v>137</v>
      </c>
      <c r="G138" s="15" t="str">
        <f>IF(Subgroup_number&lt;=MAX(Calculations!AQ:AQ),IF(COUNTIF(Calculations!Z:Z,"="&amp;'Subgroup Analysis'!F138)=1,INDEX(Lookup_table_subgroup,MATCH(Subgroup_number,Calculations!Z:Z,0),2),VLOOKUP($F138,Calculations!AQ:BR,2,FALSE)),IF(Subgroup_number=Calculations!BV$19,"Combined effect size",""))</f>
        <v/>
      </c>
      <c r="H13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8" s="15" t="str">
        <f>IF(COUNTIF(Calculations!$AQ:$AQ,Subgroup_number)=1,INDEX(Calculations!AQ:BR,MATCH(Subgroup_number,Calculations!AQ:AQ,0),5),IF(Subgroup_number=Calculations!BV$19,Calculations!BV$12,""))</f>
        <v/>
      </c>
      <c r="M138" s="15" t="str">
        <f>IF(COUNTIF(Calculations!$AQ:$AQ,Subgroup_number)=1,INDEX(Calculations!AQ:BR,MATCH(Subgroup_number,Calculations!AQ:AQ,0),6),IF(Subgroup_number=Calculations!BV$19,Calculations!BV$13,""))</f>
        <v/>
      </c>
      <c r="N138" s="15" t="str">
        <f>IF(COUNTIF(Calculations!$AQ:$AQ,Subgroup_number)=1,INDEX(Calculations!AQ:BR,MATCH(Subgroup_number,Calculations!AQ:AQ,0),7),IF(Subgroup_number=Calculations!BV$19,Calculations!BV$14,""))</f>
        <v/>
      </c>
      <c r="O138" s="15" t="str">
        <f>IF(COUNTIF(Calculations!$AQ:$AQ,Subgroup_number)=1,INDEX(Calculations!AQ:BR,MATCH(Subgroup_number,Calculations!AQ:AQ,0),9),IF(Subgroup_number=Calculations!BV$19,Calculations!BV$15,""))</f>
        <v/>
      </c>
      <c r="P138" s="15" t="str">
        <f>IF(COUNTIF(Calculations!$AQ:$AQ,Subgroup_number)=1,INDEX(Calculations!AQ:BR,MATCH(Subgroup_number,Calculations!AQ:AQ,0),10),IF(Subgroup_number=Calculations!BV$19,Calculations!BV$16,""))</f>
        <v/>
      </c>
      <c r="Q138" s="15" t="str">
        <f>IF(COUNTIF(Calculations!$AQ:$AQ,Subgroup_number)=1,INDEX(Calculations!AQ:BR,MATCH(Subgroup_number,Calculations!AQ:AQ,0),19),IF(Subgroup_number=Calculations!BV$19,Calculations!BV$8,""))</f>
        <v/>
      </c>
      <c r="R138" s="50" t="str">
        <f>IF(COUNTIF(Calculations!$AQ:$AQ,Subgroup_number)=1,INDEX(Calculations!AQ:BR,MATCH(Subgroup_number,Calculations!AQ:AQ,0),20),IF(Subgroup_number=Calculations!BV$19,Calculations!BV$9,""))</f>
        <v/>
      </c>
      <c r="S138" s="116"/>
      <c r="U138" s="116"/>
      <c r="W138" s="116"/>
    </row>
    <row r="139" spans="6:23" x14ac:dyDescent="0.2">
      <c r="F139" s="48">
        <v>138</v>
      </c>
      <c r="G139" s="15" t="str">
        <f>IF(Subgroup_number&lt;=MAX(Calculations!AQ:AQ),IF(COUNTIF(Calculations!Z:Z,"="&amp;'Subgroup Analysis'!F139)=1,INDEX(Lookup_table_subgroup,MATCH(Subgroup_number,Calculations!Z:Z,0),2),VLOOKUP($F139,Calculations!AQ:BR,2,FALSE)),IF(Subgroup_number=Calculations!BV$19,"Combined effect size",""))</f>
        <v/>
      </c>
      <c r="H13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3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3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3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39" s="15" t="str">
        <f>IF(COUNTIF(Calculations!$AQ:$AQ,Subgroup_number)=1,INDEX(Calculations!AQ:BR,MATCH(Subgroup_number,Calculations!AQ:AQ,0),5),IF(Subgroup_number=Calculations!BV$19,Calculations!BV$12,""))</f>
        <v/>
      </c>
      <c r="M139" s="15" t="str">
        <f>IF(COUNTIF(Calculations!$AQ:$AQ,Subgroup_number)=1,INDEX(Calculations!AQ:BR,MATCH(Subgroup_number,Calculations!AQ:AQ,0),6),IF(Subgroup_number=Calculations!BV$19,Calculations!BV$13,""))</f>
        <v/>
      </c>
      <c r="N139" s="15" t="str">
        <f>IF(COUNTIF(Calculations!$AQ:$AQ,Subgroup_number)=1,INDEX(Calculations!AQ:BR,MATCH(Subgroup_number,Calculations!AQ:AQ,0),7),IF(Subgroup_number=Calculations!BV$19,Calculations!BV$14,""))</f>
        <v/>
      </c>
      <c r="O139" s="15" t="str">
        <f>IF(COUNTIF(Calculations!$AQ:$AQ,Subgroup_number)=1,INDEX(Calculations!AQ:BR,MATCH(Subgroup_number,Calculations!AQ:AQ,0),9),IF(Subgroup_number=Calculations!BV$19,Calculations!BV$15,""))</f>
        <v/>
      </c>
      <c r="P139" s="15" t="str">
        <f>IF(COUNTIF(Calculations!$AQ:$AQ,Subgroup_number)=1,INDEX(Calculations!AQ:BR,MATCH(Subgroup_number,Calculations!AQ:AQ,0),10),IF(Subgroup_number=Calculations!BV$19,Calculations!BV$16,""))</f>
        <v/>
      </c>
      <c r="Q139" s="15" t="str">
        <f>IF(COUNTIF(Calculations!$AQ:$AQ,Subgroup_number)=1,INDEX(Calculations!AQ:BR,MATCH(Subgroup_number,Calculations!AQ:AQ,0),19),IF(Subgroup_number=Calculations!BV$19,Calculations!BV$8,""))</f>
        <v/>
      </c>
      <c r="R139" s="50" t="str">
        <f>IF(COUNTIF(Calculations!$AQ:$AQ,Subgroup_number)=1,INDEX(Calculations!AQ:BR,MATCH(Subgroup_number,Calculations!AQ:AQ,0),20),IF(Subgroup_number=Calculations!BV$19,Calculations!BV$9,""))</f>
        <v/>
      </c>
      <c r="S139" s="116"/>
      <c r="U139" s="116"/>
      <c r="W139" s="116"/>
    </row>
    <row r="140" spans="6:23" x14ac:dyDescent="0.2">
      <c r="F140" s="48">
        <v>139</v>
      </c>
      <c r="G140" s="15" t="str">
        <f>IF(Subgroup_number&lt;=MAX(Calculations!AQ:AQ),IF(COUNTIF(Calculations!Z:Z,"="&amp;'Subgroup Analysis'!F140)=1,INDEX(Lookup_table_subgroup,MATCH(Subgroup_number,Calculations!Z:Z,0),2),VLOOKUP($F140,Calculations!AQ:BR,2,FALSE)),IF(Subgroup_number=Calculations!BV$19,"Combined effect size",""))</f>
        <v/>
      </c>
      <c r="H14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0" s="15" t="str">
        <f>IF(COUNTIF(Calculations!$AQ:$AQ,Subgroup_number)=1,INDEX(Calculations!AQ:BR,MATCH(Subgroup_number,Calculations!AQ:AQ,0),5),IF(Subgroup_number=Calculations!BV$19,Calculations!BV$12,""))</f>
        <v/>
      </c>
      <c r="M140" s="15" t="str">
        <f>IF(COUNTIF(Calculations!$AQ:$AQ,Subgroup_number)=1,INDEX(Calculations!AQ:BR,MATCH(Subgroup_number,Calculations!AQ:AQ,0),6),IF(Subgroup_number=Calculations!BV$19,Calculations!BV$13,""))</f>
        <v/>
      </c>
      <c r="N140" s="15" t="str">
        <f>IF(COUNTIF(Calculations!$AQ:$AQ,Subgroup_number)=1,INDEX(Calculations!AQ:BR,MATCH(Subgroup_number,Calculations!AQ:AQ,0),7),IF(Subgroup_number=Calculations!BV$19,Calculations!BV$14,""))</f>
        <v/>
      </c>
      <c r="O140" s="15" t="str">
        <f>IF(COUNTIF(Calculations!$AQ:$AQ,Subgroup_number)=1,INDEX(Calculations!AQ:BR,MATCH(Subgroup_number,Calculations!AQ:AQ,0),9),IF(Subgroup_number=Calculations!BV$19,Calculations!BV$15,""))</f>
        <v/>
      </c>
      <c r="P140" s="15" t="str">
        <f>IF(COUNTIF(Calculations!$AQ:$AQ,Subgroup_number)=1,INDEX(Calculations!AQ:BR,MATCH(Subgroup_number,Calculations!AQ:AQ,0),10),IF(Subgroup_number=Calculations!BV$19,Calculations!BV$16,""))</f>
        <v/>
      </c>
      <c r="Q140" s="15" t="str">
        <f>IF(COUNTIF(Calculations!$AQ:$AQ,Subgroup_number)=1,INDEX(Calculations!AQ:BR,MATCH(Subgroup_number,Calculations!AQ:AQ,0),19),IF(Subgroup_number=Calculations!BV$19,Calculations!BV$8,""))</f>
        <v/>
      </c>
      <c r="R140" s="50" t="str">
        <f>IF(COUNTIF(Calculations!$AQ:$AQ,Subgroup_number)=1,INDEX(Calculations!AQ:BR,MATCH(Subgroup_number,Calculations!AQ:AQ,0),20),IF(Subgroup_number=Calculations!BV$19,Calculations!BV$9,""))</f>
        <v/>
      </c>
      <c r="S140" s="116"/>
      <c r="U140" s="116"/>
      <c r="W140" s="116"/>
    </row>
    <row r="141" spans="6:23" x14ac:dyDescent="0.2">
      <c r="F141" s="48">
        <v>140</v>
      </c>
      <c r="G141" s="15" t="str">
        <f>IF(Subgroup_number&lt;=MAX(Calculations!AQ:AQ),IF(COUNTIF(Calculations!Z:Z,"="&amp;'Subgroup Analysis'!F141)=1,INDEX(Lookup_table_subgroup,MATCH(Subgroup_number,Calculations!Z:Z,0),2),VLOOKUP($F141,Calculations!AQ:BR,2,FALSE)),IF(Subgroup_number=Calculations!BV$19,"Combined effect size",""))</f>
        <v/>
      </c>
      <c r="H14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1" s="15" t="str">
        <f>IF(COUNTIF(Calculations!$AQ:$AQ,Subgroup_number)=1,INDEX(Calculations!AQ:BR,MATCH(Subgroup_number,Calculations!AQ:AQ,0),5),IF(Subgroup_number=Calculations!BV$19,Calculations!BV$12,""))</f>
        <v/>
      </c>
      <c r="M141" s="15" t="str">
        <f>IF(COUNTIF(Calculations!$AQ:$AQ,Subgroup_number)=1,INDEX(Calculations!AQ:BR,MATCH(Subgroup_number,Calculations!AQ:AQ,0),6),IF(Subgroup_number=Calculations!BV$19,Calculations!BV$13,""))</f>
        <v/>
      </c>
      <c r="N141" s="15" t="str">
        <f>IF(COUNTIF(Calculations!$AQ:$AQ,Subgroup_number)=1,INDEX(Calculations!AQ:BR,MATCH(Subgroup_number,Calculations!AQ:AQ,0),7),IF(Subgroup_number=Calculations!BV$19,Calculations!BV$14,""))</f>
        <v/>
      </c>
      <c r="O141" s="15" t="str">
        <f>IF(COUNTIF(Calculations!$AQ:$AQ,Subgroup_number)=1,INDEX(Calculations!AQ:BR,MATCH(Subgroup_number,Calculations!AQ:AQ,0),9),IF(Subgroup_number=Calculations!BV$19,Calculations!BV$15,""))</f>
        <v/>
      </c>
      <c r="P141" s="15" t="str">
        <f>IF(COUNTIF(Calculations!$AQ:$AQ,Subgroup_number)=1,INDEX(Calculations!AQ:BR,MATCH(Subgroup_number,Calculations!AQ:AQ,0),10),IF(Subgroup_number=Calculations!BV$19,Calculations!BV$16,""))</f>
        <v/>
      </c>
      <c r="Q141" s="15" t="str">
        <f>IF(COUNTIF(Calculations!$AQ:$AQ,Subgroup_number)=1,INDEX(Calculations!AQ:BR,MATCH(Subgroup_number,Calculations!AQ:AQ,0),19),IF(Subgroup_number=Calculations!BV$19,Calculations!BV$8,""))</f>
        <v/>
      </c>
      <c r="R141" s="50" t="str">
        <f>IF(COUNTIF(Calculations!$AQ:$AQ,Subgroup_number)=1,INDEX(Calculations!AQ:BR,MATCH(Subgroup_number,Calculations!AQ:AQ,0),20),IF(Subgroup_number=Calculations!BV$19,Calculations!BV$9,""))</f>
        <v/>
      </c>
      <c r="S141" s="116"/>
      <c r="U141" s="116"/>
      <c r="W141" s="116"/>
    </row>
    <row r="142" spans="6:23" x14ac:dyDescent="0.2">
      <c r="F142" s="48">
        <v>141</v>
      </c>
      <c r="G142" s="15" t="str">
        <f>IF(Subgroup_number&lt;=MAX(Calculations!AQ:AQ),IF(COUNTIF(Calculations!Z:Z,"="&amp;'Subgroup Analysis'!F142)=1,INDEX(Lookup_table_subgroup,MATCH(Subgroup_number,Calculations!Z:Z,0),2),VLOOKUP($F142,Calculations!AQ:BR,2,FALSE)),IF(Subgroup_number=Calculations!BV$19,"Combined effect size",""))</f>
        <v/>
      </c>
      <c r="H14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2" s="15" t="str">
        <f>IF(COUNTIF(Calculations!$AQ:$AQ,Subgroup_number)=1,INDEX(Calculations!AQ:BR,MATCH(Subgroup_number,Calculations!AQ:AQ,0),5),IF(Subgroup_number=Calculations!BV$19,Calculations!BV$12,""))</f>
        <v/>
      </c>
      <c r="M142" s="15" t="str">
        <f>IF(COUNTIF(Calculations!$AQ:$AQ,Subgroup_number)=1,INDEX(Calculations!AQ:BR,MATCH(Subgroup_number,Calculations!AQ:AQ,0),6),IF(Subgroup_number=Calculations!BV$19,Calculations!BV$13,""))</f>
        <v/>
      </c>
      <c r="N142" s="15" t="str">
        <f>IF(COUNTIF(Calculations!$AQ:$AQ,Subgroup_number)=1,INDEX(Calculations!AQ:BR,MATCH(Subgroup_number,Calculations!AQ:AQ,0),7),IF(Subgroup_number=Calculations!BV$19,Calculations!BV$14,""))</f>
        <v/>
      </c>
      <c r="O142" s="15" t="str">
        <f>IF(COUNTIF(Calculations!$AQ:$AQ,Subgroup_number)=1,INDEX(Calculations!AQ:BR,MATCH(Subgroup_number,Calculations!AQ:AQ,0),9),IF(Subgroup_number=Calculations!BV$19,Calculations!BV$15,""))</f>
        <v/>
      </c>
      <c r="P142" s="15" t="str">
        <f>IF(COUNTIF(Calculations!$AQ:$AQ,Subgroup_number)=1,INDEX(Calculations!AQ:BR,MATCH(Subgroup_number,Calculations!AQ:AQ,0),10),IF(Subgroup_number=Calculations!BV$19,Calculations!BV$16,""))</f>
        <v/>
      </c>
      <c r="Q142" s="15" t="str">
        <f>IF(COUNTIF(Calculations!$AQ:$AQ,Subgroup_number)=1,INDEX(Calculations!AQ:BR,MATCH(Subgroup_number,Calculations!AQ:AQ,0),19),IF(Subgroup_number=Calculations!BV$19,Calculations!BV$8,""))</f>
        <v/>
      </c>
      <c r="R142" s="50" t="str">
        <f>IF(COUNTIF(Calculations!$AQ:$AQ,Subgroup_number)=1,INDEX(Calculations!AQ:BR,MATCH(Subgroup_number,Calculations!AQ:AQ,0),20),IF(Subgroup_number=Calculations!BV$19,Calculations!BV$9,""))</f>
        <v/>
      </c>
      <c r="S142" s="116"/>
      <c r="U142" s="116"/>
      <c r="W142" s="116"/>
    </row>
    <row r="143" spans="6:23" x14ac:dyDescent="0.2">
      <c r="F143" s="48">
        <v>142</v>
      </c>
      <c r="G143" s="15" t="str">
        <f>IF(Subgroup_number&lt;=MAX(Calculations!AQ:AQ),IF(COUNTIF(Calculations!Z:Z,"="&amp;'Subgroup Analysis'!F143)=1,INDEX(Lookup_table_subgroup,MATCH(Subgroup_number,Calculations!Z:Z,0),2),VLOOKUP($F143,Calculations!AQ:BR,2,FALSE)),IF(Subgroup_number=Calculations!BV$19,"Combined effect size",""))</f>
        <v/>
      </c>
      <c r="H14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3" s="15" t="str">
        <f>IF(COUNTIF(Calculations!$AQ:$AQ,Subgroup_number)=1,INDEX(Calculations!AQ:BR,MATCH(Subgroup_number,Calculations!AQ:AQ,0),5),IF(Subgroup_number=Calculations!BV$19,Calculations!BV$12,""))</f>
        <v/>
      </c>
      <c r="M143" s="15" t="str">
        <f>IF(COUNTIF(Calculations!$AQ:$AQ,Subgroup_number)=1,INDEX(Calculations!AQ:BR,MATCH(Subgroup_number,Calculations!AQ:AQ,0),6),IF(Subgroup_number=Calculations!BV$19,Calculations!BV$13,""))</f>
        <v/>
      </c>
      <c r="N143" s="15" t="str">
        <f>IF(COUNTIF(Calculations!$AQ:$AQ,Subgroup_number)=1,INDEX(Calculations!AQ:BR,MATCH(Subgroup_number,Calculations!AQ:AQ,0),7),IF(Subgroup_number=Calculations!BV$19,Calculations!BV$14,""))</f>
        <v/>
      </c>
      <c r="O143" s="15" t="str">
        <f>IF(COUNTIF(Calculations!$AQ:$AQ,Subgroup_number)=1,INDEX(Calculations!AQ:BR,MATCH(Subgroup_number,Calculations!AQ:AQ,0),9),IF(Subgroup_number=Calculations!BV$19,Calculations!BV$15,""))</f>
        <v/>
      </c>
      <c r="P143" s="15" t="str">
        <f>IF(COUNTIF(Calculations!$AQ:$AQ,Subgroup_number)=1,INDEX(Calculations!AQ:BR,MATCH(Subgroup_number,Calculations!AQ:AQ,0),10),IF(Subgroup_number=Calculations!BV$19,Calculations!BV$16,""))</f>
        <v/>
      </c>
      <c r="Q143" s="15" t="str">
        <f>IF(COUNTIF(Calculations!$AQ:$AQ,Subgroup_number)=1,INDEX(Calculations!AQ:BR,MATCH(Subgroup_number,Calculations!AQ:AQ,0),19),IF(Subgroup_number=Calculations!BV$19,Calculations!BV$8,""))</f>
        <v/>
      </c>
      <c r="R143" s="50" t="str">
        <f>IF(COUNTIF(Calculations!$AQ:$AQ,Subgroup_number)=1,INDEX(Calculations!AQ:BR,MATCH(Subgroup_number,Calculations!AQ:AQ,0),20),IF(Subgroup_number=Calculations!BV$19,Calculations!BV$9,""))</f>
        <v/>
      </c>
      <c r="S143" s="116"/>
      <c r="U143" s="116"/>
      <c r="W143" s="116"/>
    </row>
    <row r="144" spans="6:23" x14ac:dyDescent="0.2">
      <c r="F144" s="48">
        <v>143</v>
      </c>
      <c r="G144" s="15" t="str">
        <f>IF(Subgroup_number&lt;=MAX(Calculations!AQ:AQ),IF(COUNTIF(Calculations!Z:Z,"="&amp;'Subgroup Analysis'!F144)=1,INDEX(Lookup_table_subgroup,MATCH(Subgroup_number,Calculations!Z:Z,0),2),VLOOKUP($F144,Calculations!AQ:BR,2,FALSE)),IF(Subgroup_number=Calculations!BV$19,"Combined effect size",""))</f>
        <v/>
      </c>
      <c r="H14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4" s="15" t="str">
        <f>IF(COUNTIF(Calculations!$AQ:$AQ,Subgroup_number)=1,INDEX(Calculations!AQ:BR,MATCH(Subgroup_number,Calculations!AQ:AQ,0),5),IF(Subgroup_number=Calculations!BV$19,Calculations!BV$12,""))</f>
        <v/>
      </c>
      <c r="M144" s="15" t="str">
        <f>IF(COUNTIF(Calculations!$AQ:$AQ,Subgroup_number)=1,INDEX(Calculations!AQ:BR,MATCH(Subgroup_number,Calculations!AQ:AQ,0),6),IF(Subgroup_number=Calculations!BV$19,Calculations!BV$13,""))</f>
        <v/>
      </c>
      <c r="N144" s="15" t="str">
        <f>IF(COUNTIF(Calculations!$AQ:$AQ,Subgroup_number)=1,INDEX(Calculations!AQ:BR,MATCH(Subgroup_number,Calculations!AQ:AQ,0),7),IF(Subgroup_number=Calculations!BV$19,Calculations!BV$14,""))</f>
        <v/>
      </c>
      <c r="O144" s="15" t="str">
        <f>IF(COUNTIF(Calculations!$AQ:$AQ,Subgroup_number)=1,INDEX(Calculations!AQ:BR,MATCH(Subgroup_number,Calculations!AQ:AQ,0),9),IF(Subgroup_number=Calculations!BV$19,Calculations!BV$15,""))</f>
        <v/>
      </c>
      <c r="P144" s="15" t="str">
        <f>IF(COUNTIF(Calculations!$AQ:$AQ,Subgroup_number)=1,INDEX(Calculations!AQ:BR,MATCH(Subgroup_number,Calculations!AQ:AQ,0),10),IF(Subgroup_number=Calculations!BV$19,Calculations!BV$16,""))</f>
        <v/>
      </c>
      <c r="Q144" s="15" t="str">
        <f>IF(COUNTIF(Calculations!$AQ:$AQ,Subgroup_number)=1,INDEX(Calculations!AQ:BR,MATCH(Subgroup_number,Calculations!AQ:AQ,0),19),IF(Subgroup_number=Calculations!BV$19,Calculations!BV$8,""))</f>
        <v/>
      </c>
      <c r="R144" s="50" t="str">
        <f>IF(COUNTIF(Calculations!$AQ:$AQ,Subgroup_number)=1,INDEX(Calculations!AQ:BR,MATCH(Subgroup_number,Calculations!AQ:AQ,0),20),IF(Subgroup_number=Calculations!BV$19,Calculations!BV$9,""))</f>
        <v/>
      </c>
      <c r="S144" s="116"/>
      <c r="U144" s="116"/>
      <c r="W144" s="116"/>
    </row>
    <row r="145" spans="6:23" x14ac:dyDescent="0.2">
      <c r="F145" s="48">
        <v>144</v>
      </c>
      <c r="G145" s="15" t="str">
        <f>IF(Subgroup_number&lt;=MAX(Calculations!AQ:AQ),IF(COUNTIF(Calculations!Z:Z,"="&amp;'Subgroup Analysis'!F145)=1,INDEX(Lookup_table_subgroup,MATCH(Subgroup_number,Calculations!Z:Z,0),2),VLOOKUP($F145,Calculations!AQ:BR,2,FALSE)),IF(Subgroup_number=Calculations!BV$19,"Combined effect size",""))</f>
        <v/>
      </c>
      <c r="H14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5" s="15" t="str">
        <f>IF(COUNTIF(Calculations!$AQ:$AQ,Subgroup_number)=1,INDEX(Calculations!AQ:BR,MATCH(Subgroup_number,Calculations!AQ:AQ,0),5),IF(Subgroup_number=Calculations!BV$19,Calculations!BV$12,""))</f>
        <v/>
      </c>
      <c r="M145" s="15" t="str">
        <f>IF(COUNTIF(Calculations!$AQ:$AQ,Subgroup_number)=1,INDEX(Calculations!AQ:BR,MATCH(Subgroup_number,Calculations!AQ:AQ,0),6),IF(Subgroup_number=Calculations!BV$19,Calculations!BV$13,""))</f>
        <v/>
      </c>
      <c r="N145" s="15" t="str">
        <f>IF(COUNTIF(Calculations!$AQ:$AQ,Subgroup_number)=1,INDEX(Calculations!AQ:BR,MATCH(Subgroup_number,Calculations!AQ:AQ,0),7),IF(Subgroup_number=Calculations!BV$19,Calculations!BV$14,""))</f>
        <v/>
      </c>
      <c r="O145" s="15" t="str">
        <f>IF(COUNTIF(Calculations!$AQ:$AQ,Subgroup_number)=1,INDEX(Calculations!AQ:BR,MATCH(Subgroup_number,Calculations!AQ:AQ,0),9),IF(Subgroup_number=Calculations!BV$19,Calculations!BV$15,""))</f>
        <v/>
      </c>
      <c r="P145" s="15" t="str">
        <f>IF(COUNTIF(Calculations!$AQ:$AQ,Subgroup_number)=1,INDEX(Calculations!AQ:BR,MATCH(Subgroup_number,Calculations!AQ:AQ,0),10),IF(Subgroup_number=Calculations!BV$19,Calculations!BV$16,""))</f>
        <v/>
      </c>
      <c r="Q145" s="15" t="str">
        <f>IF(COUNTIF(Calculations!$AQ:$AQ,Subgroup_number)=1,INDEX(Calculations!AQ:BR,MATCH(Subgroup_number,Calculations!AQ:AQ,0),19),IF(Subgroup_number=Calculations!BV$19,Calculations!BV$8,""))</f>
        <v/>
      </c>
      <c r="R145" s="50" t="str">
        <f>IF(COUNTIF(Calculations!$AQ:$AQ,Subgroup_number)=1,INDEX(Calculations!AQ:BR,MATCH(Subgroup_number,Calculations!AQ:AQ,0),20),IF(Subgroup_number=Calculations!BV$19,Calculations!BV$9,""))</f>
        <v/>
      </c>
      <c r="S145" s="116"/>
      <c r="U145" s="116"/>
      <c r="W145" s="116"/>
    </row>
    <row r="146" spans="6:23" x14ac:dyDescent="0.2">
      <c r="F146" s="48">
        <v>145</v>
      </c>
      <c r="G146" s="15" t="str">
        <f>IF(Subgroup_number&lt;=MAX(Calculations!AQ:AQ),IF(COUNTIF(Calculations!Z:Z,"="&amp;'Subgroup Analysis'!F146)=1,INDEX(Lookup_table_subgroup,MATCH(Subgroup_number,Calculations!Z:Z,0),2),VLOOKUP($F146,Calculations!AQ:BR,2,FALSE)),IF(Subgroup_number=Calculations!BV$19,"Combined effect size",""))</f>
        <v/>
      </c>
      <c r="H14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6" s="15" t="str">
        <f>IF(COUNTIF(Calculations!$AQ:$AQ,Subgroup_number)=1,INDEX(Calculations!AQ:BR,MATCH(Subgroup_number,Calculations!AQ:AQ,0),5),IF(Subgroup_number=Calculations!BV$19,Calculations!BV$12,""))</f>
        <v/>
      </c>
      <c r="M146" s="15" t="str">
        <f>IF(COUNTIF(Calculations!$AQ:$AQ,Subgroup_number)=1,INDEX(Calculations!AQ:BR,MATCH(Subgroup_number,Calculations!AQ:AQ,0),6),IF(Subgroup_number=Calculations!BV$19,Calculations!BV$13,""))</f>
        <v/>
      </c>
      <c r="N146" s="15" t="str">
        <f>IF(COUNTIF(Calculations!$AQ:$AQ,Subgroup_number)=1,INDEX(Calculations!AQ:BR,MATCH(Subgroup_number,Calculations!AQ:AQ,0),7),IF(Subgroup_number=Calculations!BV$19,Calculations!BV$14,""))</f>
        <v/>
      </c>
      <c r="O146" s="15" t="str">
        <f>IF(COUNTIF(Calculations!$AQ:$AQ,Subgroup_number)=1,INDEX(Calculations!AQ:BR,MATCH(Subgroup_number,Calculations!AQ:AQ,0),9),IF(Subgroup_number=Calculations!BV$19,Calculations!BV$15,""))</f>
        <v/>
      </c>
      <c r="P146" s="15" t="str">
        <f>IF(COUNTIF(Calculations!$AQ:$AQ,Subgroup_number)=1,INDEX(Calculations!AQ:BR,MATCH(Subgroup_number,Calculations!AQ:AQ,0),10),IF(Subgroup_number=Calculations!BV$19,Calculations!BV$16,""))</f>
        <v/>
      </c>
      <c r="Q146" s="15" t="str">
        <f>IF(COUNTIF(Calculations!$AQ:$AQ,Subgroup_number)=1,INDEX(Calculations!AQ:BR,MATCH(Subgroup_number,Calculations!AQ:AQ,0),19),IF(Subgroup_number=Calculations!BV$19,Calculations!BV$8,""))</f>
        <v/>
      </c>
      <c r="R146" s="50" t="str">
        <f>IF(COUNTIF(Calculations!$AQ:$AQ,Subgroup_number)=1,INDEX(Calculations!AQ:BR,MATCH(Subgroup_number,Calculations!AQ:AQ,0),20),IF(Subgroup_number=Calculations!BV$19,Calculations!BV$9,""))</f>
        <v/>
      </c>
      <c r="S146" s="116"/>
      <c r="U146" s="116"/>
      <c r="W146" s="116"/>
    </row>
    <row r="147" spans="6:23" x14ac:dyDescent="0.2">
      <c r="F147" s="48">
        <v>146</v>
      </c>
      <c r="G147" s="15" t="str">
        <f>IF(Subgroup_number&lt;=MAX(Calculations!AQ:AQ),IF(COUNTIF(Calculations!Z:Z,"="&amp;'Subgroup Analysis'!F147)=1,INDEX(Lookup_table_subgroup,MATCH(Subgroup_number,Calculations!Z:Z,0),2),VLOOKUP($F147,Calculations!AQ:BR,2,FALSE)),IF(Subgroup_number=Calculations!BV$19,"Combined effect size",""))</f>
        <v/>
      </c>
      <c r="H14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7" s="15" t="str">
        <f>IF(COUNTIF(Calculations!$AQ:$AQ,Subgroup_number)=1,INDEX(Calculations!AQ:BR,MATCH(Subgroup_number,Calculations!AQ:AQ,0),5),IF(Subgroup_number=Calculations!BV$19,Calculations!BV$12,""))</f>
        <v/>
      </c>
      <c r="M147" s="15" t="str">
        <f>IF(COUNTIF(Calculations!$AQ:$AQ,Subgroup_number)=1,INDEX(Calculations!AQ:BR,MATCH(Subgroup_number,Calculations!AQ:AQ,0),6),IF(Subgroup_number=Calculations!BV$19,Calculations!BV$13,""))</f>
        <v/>
      </c>
      <c r="N147" s="15" t="str">
        <f>IF(COUNTIF(Calculations!$AQ:$AQ,Subgroup_number)=1,INDEX(Calculations!AQ:BR,MATCH(Subgroup_number,Calculations!AQ:AQ,0),7),IF(Subgroup_number=Calculations!BV$19,Calculations!BV$14,""))</f>
        <v/>
      </c>
      <c r="O147" s="15" t="str">
        <f>IF(COUNTIF(Calculations!$AQ:$AQ,Subgroup_number)=1,INDEX(Calculations!AQ:BR,MATCH(Subgroup_number,Calculations!AQ:AQ,0),9),IF(Subgroup_number=Calculations!BV$19,Calculations!BV$15,""))</f>
        <v/>
      </c>
      <c r="P147" s="15" t="str">
        <f>IF(COUNTIF(Calculations!$AQ:$AQ,Subgroup_number)=1,INDEX(Calculations!AQ:BR,MATCH(Subgroup_number,Calculations!AQ:AQ,0),10),IF(Subgroup_number=Calculations!BV$19,Calculations!BV$16,""))</f>
        <v/>
      </c>
      <c r="Q147" s="15" t="str">
        <f>IF(COUNTIF(Calculations!$AQ:$AQ,Subgroup_number)=1,INDEX(Calculations!AQ:BR,MATCH(Subgroup_number,Calculations!AQ:AQ,0),19),IF(Subgroup_number=Calculations!BV$19,Calculations!BV$8,""))</f>
        <v/>
      </c>
      <c r="R147" s="50" t="str">
        <f>IF(COUNTIF(Calculations!$AQ:$AQ,Subgroup_number)=1,INDEX(Calculations!AQ:BR,MATCH(Subgroup_number,Calculations!AQ:AQ,0),20),IF(Subgroup_number=Calculations!BV$19,Calculations!BV$9,""))</f>
        <v/>
      </c>
      <c r="S147" s="116"/>
      <c r="U147" s="116"/>
      <c r="W147" s="116"/>
    </row>
    <row r="148" spans="6:23" x14ac:dyDescent="0.2">
      <c r="F148" s="48">
        <v>147</v>
      </c>
      <c r="G148" s="15" t="str">
        <f>IF(Subgroup_number&lt;=MAX(Calculations!AQ:AQ),IF(COUNTIF(Calculations!Z:Z,"="&amp;'Subgroup Analysis'!F148)=1,INDEX(Lookup_table_subgroup,MATCH(Subgroup_number,Calculations!Z:Z,0),2),VLOOKUP($F148,Calculations!AQ:BR,2,FALSE)),IF(Subgroup_number=Calculations!BV$19,"Combined effect size",""))</f>
        <v/>
      </c>
      <c r="H14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8" s="15" t="str">
        <f>IF(COUNTIF(Calculations!$AQ:$AQ,Subgroup_number)=1,INDEX(Calculations!AQ:BR,MATCH(Subgroup_number,Calculations!AQ:AQ,0),5),IF(Subgroup_number=Calculations!BV$19,Calculations!BV$12,""))</f>
        <v/>
      </c>
      <c r="M148" s="15" t="str">
        <f>IF(COUNTIF(Calculations!$AQ:$AQ,Subgroup_number)=1,INDEX(Calculations!AQ:BR,MATCH(Subgroup_number,Calculations!AQ:AQ,0),6),IF(Subgroup_number=Calculations!BV$19,Calculations!BV$13,""))</f>
        <v/>
      </c>
      <c r="N148" s="15" t="str">
        <f>IF(COUNTIF(Calculations!$AQ:$AQ,Subgroup_number)=1,INDEX(Calculations!AQ:BR,MATCH(Subgroup_number,Calculations!AQ:AQ,0),7),IF(Subgroup_number=Calculations!BV$19,Calculations!BV$14,""))</f>
        <v/>
      </c>
      <c r="O148" s="15" t="str">
        <f>IF(COUNTIF(Calculations!$AQ:$AQ,Subgroup_number)=1,INDEX(Calculations!AQ:BR,MATCH(Subgroup_number,Calculations!AQ:AQ,0),9),IF(Subgroup_number=Calculations!BV$19,Calculations!BV$15,""))</f>
        <v/>
      </c>
      <c r="P148" s="15" t="str">
        <f>IF(COUNTIF(Calculations!$AQ:$AQ,Subgroup_number)=1,INDEX(Calculations!AQ:BR,MATCH(Subgroup_number,Calculations!AQ:AQ,0),10),IF(Subgroup_number=Calculations!BV$19,Calculations!BV$16,""))</f>
        <v/>
      </c>
      <c r="Q148" s="15" t="str">
        <f>IF(COUNTIF(Calculations!$AQ:$AQ,Subgroup_number)=1,INDEX(Calculations!AQ:BR,MATCH(Subgroup_number,Calculations!AQ:AQ,0),19),IF(Subgroup_number=Calculations!BV$19,Calculations!BV$8,""))</f>
        <v/>
      </c>
      <c r="R148" s="50" t="str">
        <f>IF(COUNTIF(Calculations!$AQ:$AQ,Subgroup_number)=1,INDEX(Calculations!AQ:BR,MATCH(Subgroup_number,Calculations!AQ:AQ,0),20),IF(Subgroup_number=Calculations!BV$19,Calculations!BV$9,""))</f>
        <v/>
      </c>
      <c r="S148" s="116"/>
      <c r="U148" s="116"/>
      <c r="W148" s="116"/>
    </row>
    <row r="149" spans="6:23" x14ac:dyDescent="0.2">
      <c r="F149" s="48">
        <v>148</v>
      </c>
      <c r="G149" s="15" t="str">
        <f>IF(Subgroup_number&lt;=MAX(Calculations!AQ:AQ),IF(COUNTIF(Calculations!Z:Z,"="&amp;'Subgroup Analysis'!F149)=1,INDEX(Lookup_table_subgroup,MATCH(Subgroup_number,Calculations!Z:Z,0),2),VLOOKUP($F149,Calculations!AQ:BR,2,FALSE)),IF(Subgroup_number=Calculations!BV$19,"Combined effect size",""))</f>
        <v/>
      </c>
      <c r="H14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4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4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4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49" s="15" t="str">
        <f>IF(COUNTIF(Calculations!$AQ:$AQ,Subgroup_number)=1,INDEX(Calculations!AQ:BR,MATCH(Subgroup_number,Calculations!AQ:AQ,0),5),IF(Subgroup_number=Calculations!BV$19,Calculations!BV$12,""))</f>
        <v/>
      </c>
      <c r="M149" s="15" t="str">
        <f>IF(COUNTIF(Calculations!$AQ:$AQ,Subgroup_number)=1,INDEX(Calculations!AQ:BR,MATCH(Subgroup_number,Calculations!AQ:AQ,0),6),IF(Subgroup_number=Calculations!BV$19,Calculations!BV$13,""))</f>
        <v/>
      </c>
      <c r="N149" s="15" t="str">
        <f>IF(COUNTIF(Calculations!$AQ:$AQ,Subgroup_number)=1,INDEX(Calculations!AQ:BR,MATCH(Subgroup_number,Calculations!AQ:AQ,0),7),IF(Subgroup_number=Calculations!BV$19,Calculations!BV$14,""))</f>
        <v/>
      </c>
      <c r="O149" s="15" t="str">
        <f>IF(COUNTIF(Calculations!$AQ:$AQ,Subgroup_number)=1,INDEX(Calculations!AQ:BR,MATCH(Subgroup_number,Calculations!AQ:AQ,0),9),IF(Subgroup_number=Calculations!BV$19,Calculations!BV$15,""))</f>
        <v/>
      </c>
      <c r="P149" s="15" t="str">
        <f>IF(COUNTIF(Calculations!$AQ:$AQ,Subgroup_number)=1,INDEX(Calculations!AQ:BR,MATCH(Subgroup_number,Calculations!AQ:AQ,0),10),IF(Subgroup_number=Calculations!BV$19,Calculations!BV$16,""))</f>
        <v/>
      </c>
      <c r="Q149" s="15" t="str">
        <f>IF(COUNTIF(Calculations!$AQ:$AQ,Subgroup_number)=1,INDEX(Calculations!AQ:BR,MATCH(Subgroup_number,Calculations!AQ:AQ,0),19),IF(Subgroup_number=Calculations!BV$19,Calculations!BV$8,""))</f>
        <v/>
      </c>
      <c r="R149" s="50" t="str">
        <f>IF(COUNTIF(Calculations!$AQ:$AQ,Subgroup_number)=1,INDEX(Calculations!AQ:BR,MATCH(Subgroup_number,Calculations!AQ:AQ,0),20),IF(Subgroup_number=Calculations!BV$19,Calculations!BV$9,""))</f>
        <v/>
      </c>
      <c r="S149" s="116"/>
      <c r="U149" s="116"/>
      <c r="W149" s="116"/>
    </row>
    <row r="150" spans="6:23" x14ac:dyDescent="0.2">
      <c r="F150" s="48">
        <v>149</v>
      </c>
      <c r="G150" s="15" t="str">
        <f>IF(Subgroup_number&lt;=MAX(Calculations!AQ:AQ),IF(COUNTIF(Calculations!Z:Z,"="&amp;'Subgroup Analysis'!F150)=1,INDEX(Lookup_table_subgroup,MATCH(Subgroup_number,Calculations!Z:Z,0),2),VLOOKUP($F150,Calculations!AQ:BR,2,FALSE)),IF(Subgroup_number=Calculations!BV$19,"Combined effect size",""))</f>
        <v/>
      </c>
      <c r="H15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0" s="15" t="str">
        <f>IF(COUNTIF(Calculations!$AQ:$AQ,Subgroup_number)=1,INDEX(Calculations!AQ:BR,MATCH(Subgroup_number,Calculations!AQ:AQ,0),5),IF(Subgroup_number=Calculations!BV$19,Calculations!BV$12,""))</f>
        <v/>
      </c>
      <c r="M150" s="15" t="str">
        <f>IF(COUNTIF(Calculations!$AQ:$AQ,Subgroup_number)=1,INDEX(Calculations!AQ:BR,MATCH(Subgroup_number,Calculations!AQ:AQ,0),6),IF(Subgroup_number=Calculations!BV$19,Calculations!BV$13,""))</f>
        <v/>
      </c>
      <c r="N150" s="15" t="str">
        <f>IF(COUNTIF(Calculations!$AQ:$AQ,Subgroup_number)=1,INDEX(Calculations!AQ:BR,MATCH(Subgroup_number,Calculations!AQ:AQ,0),7),IF(Subgroup_number=Calculations!BV$19,Calculations!BV$14,""))</f>
        <v/>
      </c>
      <c r="O150" s="15" t="str">
        <f>IF(COUNTIF(Calculations!$AQ:$AQ,Subgroup_number)=1,INDEX(Calculations!AQ:BR,MATCH(Subgroup_number,Calculations!AQ:AQ,0),9),IF(Subgroup_number=Calculations!BV$19,Calculations!BV$15,""))</f>
        <v/>
      </c>
      <c r="P150" s="15" t="str">
        <f>IF(COUNTIF(Calculations!$AQ:$AQ,Subgroup_number)=1,INDEX(Calculations!AQ:BR,MATCH(Subgroup_number,Calculations!AQ:AQ,0),10),IF(Subgroup_number=Calculations!BV$19,Calculations!BV$16,""))</f>
        <v/>
      </c>
      <c r="Q150" s="15" t="str">
        <f>IF(COUNTIF(Calculations!$AQ:$AQ,Subgroup_number)=1,INDEX(Calculations!AQ:BR,MATCH(Subgroup_number,Calculations!AQ:AQ,0),19),IF(Subgroup_number=Calculations!BV$19,Calculations!BV$8,""))</f>
        <v/>
      </c>
      <c r="R150" s="50" t="str">
        <f>IF(COUNTIF(Calculations!$AQ:$AQ,Subgroup_number)=1,INDEX(Calculations!AQ:BR,MATCH(Subgroup_number,Calculations!AQ:AQ,0),20),IF(Subgroup_number=Calculations!BV$19,Calculations!BV$9,""))</f>
        <v/>
      </c>
      <c r="S150" s="116"/>
      <c r="U150" s="116"/>
      <c r="W150" s="116"/>
    </row>
    <row r="151" spans="6:23" x14ac:dyDescent="0.2">
      <c r="F151" s="48">
        <v>150</v>
      </c>
      <c r="G151" s="15" t="str">
        <f>IF(Subgroup_number&lt;=MAX(Calculations!AQ:AQ),IF(COUNTIF(Calculations!Z:Z,"="&amp;'Subgroup Analysis'!F151)=1,INDEX(Lookup_table_subgroup,MATCH(Subgroup_number,Calculations!Z:Z,0),2),VLOOKUP($F151,Calculations!AQ:BR,2,FALSE)),IF(Subgroup_number=Calculations!BV$19,"Combined effect size",""))</f>
        <v/>
      </c>
      <c r="H15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1" s="15" t="str">
        <f>IF(COUNTIF(Calculations!$AQ:$AQ,Subgroup_number)=1,INDEX(Calculations!AQ:BR,MATCH(Subgroup_number,Calculations!AQ:AQ,0),5),IF(Subgroup_number=Calculations!BV$19,Calculations!BV$12,""))</f>
        <v/>
      </c>
      <c r="M151" s="15" t="str">
        <f>IF(COUNTIF(Calculations!$AQ:$AQ,Subgroup_number)=1,INDEX(Calculations!AQ:BR,MATCH(Subgroup_number,Calculations!AQ:AQ,0),6),IF(Subgroup_number=Calculations!BV$19,Calculations!BV$13,""))</f>
        <v/>
      </c>
      <c r="N151" s="15" t="str">
        <f>IF(COUNTIF(Calculations!$AQ:$AQ,Subgroup_number)=1,INDEX(Calculations!AQ:BR,MATCH(Subgroup_number,Calculations!AQ:AQ,0),7),IF(Subgroup_number=Calculations!BV$19,Calculations!BV$14,""))</f>
        <v/>
      </c>
      <c r="O151" s="15" t="str">
        <f>IF(COUNTIF(Calculations!$AQ:$AQ,Subgroup_number)=1,INDEX(Calculations!AQ:BR,MATCH(Subgroup_number,Calculations!AQ:AQ,0),9),IF(Subgroup_number=Calculations!BV$19,Calculations!BV$15,""))</f>
        <v/>
      </c>
      <c r="P151" s="15" t="str">
        <f>IF(COUNTIF(Calculations!$AQ:$AQ,Subgroup_number)=1,INDEX(Calculations!AQ:BR,MATCH(Subgroup_number,Calculations!AQ:AQ,0),10),IF(Subgroup_number=Calculations!BV$19,Calculations!BV$16,""))</f>
        <v/>
      </c>
      <c r="Q151" s="15" t="str">
        <f>IF(COUNTIF(Calculations!$AQ:$AQ,Subgroup_number)=1,INDEX(Calculations!AQ:BR,MATCH(Subgroup_number,Calculations!AQ:AQ,0),19),IF(Subgroup_number=Calculations!BV$19,Calculations!BV$8,""))</f>
        <v/>
      </c>
      <c r="R151" s="50" t="str">
        <f>IF(COUNTIF(Calculations!$AQ:$AQ,Subgroup_number)=1,INDEX(Calculations!AQ:BR,MATCH(Subgroup_number,Calculations!AQ:AQ,0),20),IF(Subgroup_number=Calculations!BV$19,Calculations!BV$9,""))</f>
        <v/>
      </c>
      <c r="S151" s="116"/>
      <c r="U151" s="116"/>
      <c r="W151" s="116"/>
    </row>
    <row r="152" spans="6:23" x14ac:dyDescent="0.2">
      <c r="F152" s="48">
        <v>151</v>
      </c>
      <c r="G152" s="15" t="str">
        <f>IF(Subgroup_number&lt;=MAX(Calculations!AQ:AQ),IF(COUNTIF(Calculations!Z:Z,"="&amp;'Subgroup Analysis'!F152)=1,INDEX(Lookup_table_subgroup,MATCH(Subgroup_number,Calculations!Z:Z,0),2),VLOOKUP($F152,Calculations!AQ:BR,2,FALSE)),IF(Subgroup_number=Calculations!BV$19,"Combined effect size",""))</f>
        <v/>
      </c>
      <c r="H15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2" s="15" t="str">
        <f>IF(COUNTIF(Calculations!$AQ:$AQ,Subgroup_number)=1,INDEX(Calculations!AQ:BR,MATCH(Subgroup_number,Calculations!AQ:AQ,0),5),IF(Subgroup_number=Calculations!BV$19,Calculations!BV$12,""))</f>
        <v/>
      </c>
      <c r="M152" s="15" t="str">
        <f>IF(COUNTIF(Calculations!$AQ:$AQ,Subgroup_number)=1,INDEX(Calculations!AQ:BR,MATCH(Subgroup_number,Calculations!AQ:AQ,0),6),IF(Subgroup_number=Calculations!BV$19,Calculations!BV$13,""))</f>
        <v/>
      </c>
      <c r="N152" s="15" t="str">
        <f>IF(COUNTIF(Calculations!$AQ:$AQ,Subgroup_number)=1,INDEX(Calculations!AQ:BR,MATCH(Subgroup_number,Calculations!AQ:AQ,0),7),IF(Subgroup_number=Calculations!BV$19,Calculations!BV$14,""))</f>
        <v/>
      </c>
      <c r="O152" s="15" t="str">
        <f>IF(COUNTIF(Calculations!$AQ:$AQ,Subgroup_number)=1,INDEX(Calculations!AQ:BR,MATCH(Subgroup_number,Calculations!AQ:AQ,0),9),IF(Subgroup_number=Calculations!BV$19,Calculations!BV$15,""))</f>
        <v/>
      </c>
      <c r="P152" s="15" t="str">
        <f>IF(COUNTIF(Calculations!$AQ:$AQ,Subgroup_number)=1,INDEX(Calculations!AQ:BR,MATCH(Subgroup_number,Calculations!AQ:AQ,0),10),IF(Subgroup_number=Calculations!BV$19,Calculations!BV$16,""))</f>
        <v/>
      </c>
      <c r="Q152" s="15" t="str">
        <f>IF(COUNTIF(Calculations!$AQ:$AQ,Subgroup_number)=1,INDEX(Calculations!AQ:BR,MATCH(Subgroup_number,Calculations!AQ:AQ,0),19),IF(Subgroup_number=Calculations!BV$19,Calculations!BV$8,""))</f>
        <v/>
      </c>
      <c r="R152" s="50" t="str">
        <f>IF(COUNTIF(Calculations!$AQ:$AQ,Subgroup_number)=1,INDEX(Calculations!AQ:BR,MATCH(Subgroup_number,Calculations!AQ:AQ,0),20),IF(Subgroup_number=Calculations!BV$19,Calculations!BV$9,""))</f>
        <v/>
      </c>
      <c r="S152" s="116"/>
      <c r="U152" s="116"/>
      <c r="W152" s="116"/>
    </row>
    <row r="153" spans="6:23" x14ac:dyDescent="0.2">
      <c r="F153" s="48">
        <v>152</v>
      </c>
      <c r="G153" s="15" t="str">
        <f>IF(Subgroup_number&lt;=MAX(Calculations!AQ:AQ),IF(COUNTIF(Calculations!Z:Z,"="&amp;'Subgroup Analysis'!F153)=1,INDEX(Lookup_table_subgroup,MATCH(Subgroup_number,Calculations!Z:Z,0),2),VLOOKUP($F153,Calculations!AQ:BR,2,FALSE)),IF(Subgroup_number=Calculations!BV$19,"Combined effect size",""))</f>
        <v/>
      </c>
      <c r="H15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3" s="15" t="str">
        <f>IF(COUNTIF(Calculations!$AQ:$AQ,Subgroup_number)=1,INDEX(Calculations!AQ:BR,MATCH(Subgroup_number,Calculations!AQ:AQ,0),5),IF(Subgroup_number=Calculations!BV$19,Calculations!BV$12,""))</f>
        <v/>
      </c>
      <c r="M153" s="15" t="str">
        <f>IF(COUNTIF(Calculations!$AQ:$AQ,Subgroup_number)=1,INDEX(Calculations!AQ:BR,MATCH(Subgroup_number,Calculations!AQ:AQ,0),6),IF(Subgroup_number=Calculations!BV$19,Calculations!BV$13,""))</f>
        <v/>
      </c>
      <c r="N153" s="15" t="str">
        <f>IF(COUNTIF(Calculations!$AQ:$AQ,Subgroup_number)=1,INDEX(Calculations!AQ:BR,MATCH(Subgroup_number,Calculations!AQ:AQ,0),7),IF(Subgroup_number=Calculations!BV$19,Calculations!BV$14,""))</f>
        <v/>
      </c>
      <c r="O153" s="15" t="str">
        <f>IF(COUNTIF(Calculations!$AQ:$AQ,Subgroup_number)=1,INDEX(Calculations!AQ:BR,MATCH(Subgroup_number,Calculations!AQ:AQ,0),9),IF(Subgroup_number=Calculations!BV$19,Calculations!BV$15,""))</f>
        <v/>
      </c>
      <c r="P153" s="15" t="str">
        <f>IF(COUNTIF(Calculations!$AQ:$AQ,Subgroup_number)=1,INDEX(Calculations!AQ:BR,MATCH(Subgroup_number,Calculations!AQ:AQ,0),10),IF(Subgroup_number=Calculations!BV$19,Calculations!BV$16,""))</f>
        <v/>
      </c>
      <c r="Q153" s="15" t="str">
        <f>IF(COUNTIF(Calculations!$AQ:$AQ,Subgroup_number)=1,INDEX(Calculations!AQ:BR,MATCH(Subgroup_number,Calculations!AQ:AQ,0),19),IF(Subgroup_number=Calculations!BV$19,Calculations!BV$8,""))</f>
        <v/>
      </c>
      <c r="R153" s="50" t="str">
        <f>IF(COUNTIF(Calculations!$AQ:$AQ,Subgroup_number)=1,INDEX(Calculations!AQ:BR,MATCH(Subgroup_number,Calculations!AQ:AQ,0),20),IF(Subgroup_number=Calculations!BV$19,Calculations!BV$9,""))</f>
        <v/>
      </c>
      <c r="S153" s="116"/>
      <c r="U153" s="116"/>
      <c r="W153" s="116"/>
    </row>
    <row r="154" spans="6:23" x14ac:dyDescent="0.2">
      <c r="F154" s="48">
        <v>153</v>
      </c>
      <c r="G154" s="15" t="str">
        <f>IF(Subgroup_number&lt;=MAX(Calculations!AQ:AQ),IF(COUNTIF(Calculations!Z:Z,"="&amp;'Subgroup Analysis'!F154)=1,INDEX(Lookup_table_subgroup,MATCH(Subgroup_number,Calculations!Z:Z,0),2),VLOOKUP($F154,Calculations!AQ:BR,2,FALSE)),IF(Subgroup_number=Calculations!BV$19,"Combined effect size",""))</f>
        <v/>
      </c>
      <c r="H15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4" s="15" t="str">
        <f>IF(COUNTIF(Calculations!$AQ:$AQ,Subgroup_number)=1,INDEX(Calculations!AQ:BR,MATCH(Subgroup_number,Calculations!AQ:AQ,0),5),IF(Subgroup_number=Calculations!BV$19,Calculations!BV$12,""))</f>
        <v/>
      </c>
      <c r="M154" s="15" t="str">
        <f>IF(COUNTIF(Calculations!$AQ:$AQ,Subgroup_number)=1,INDEX(Calculations!AQ:BR,MATCH(Subgroup_number,Calculations!AQ:AQ,0),6),IF(Subgroup_number=Calculations!BV$19,Calculations!BV$13,""))</f>
        <v/>
      </c>
      <c r="N154" s="15" t="str">
        <f>IF(COUNTIF(Calculations!$AQ:$AQ,Subgroup_number)=1,INDEX(Calculations!AQ:BR,MATCH(Subgroup_number,Calculations!AQ:AQ,0),7),IF(Subgroup_number=Calculations!BV$19,Calculations!BV$14,""))</f>
        <v/>
      </c>
      <c r="O154" s="15" t="str">
        <f>IF(COUNTIF(Calculations!$AQ:$AQ,Subgroup_number)=1,INDEX(Calculations!AQ:BR,MATCH(Subgroup_number,Calculations!AQ:AQ,0),9),IF(Subgroup_number=Calculations!BV$19,Calculations!BV$15,""))</f>
        <v/>
      </c>
      <c r="P154" s="15" t="str">
        <f>IF(COUNTIF(Calculations!$AQ:$AQ,Subgroup_number)=1,INDEX(Calculations!AQ:BR,MATCH(Subgroup_number,Calculations!AQ:AQ,0),10),IF(Subgroup_number=Calculations!BV$19,Calculations!BV$16,""))</f>
        <v/>
      </c>
      <c r="Q154" s="15" t="str">
        <f>IF(COUNTIF(Calculations!$AQ:$AQ,Subgroup_number)=1,INDEX(Calculations!AQ:BR,MATCH(Subgroup_number,Calculations!AQ:AQ,0),19),IF(Subgroup_number=Calculations!BV$19,Calculations!BV$8,""))</f>
        <v/>
      </c>
      <c r="R154" s="50" t="str">
        <f>IF(COUNTIF(Calculations!$AQ:$AQ,Subgroup_number)=1,INDEX(Calculations!AQ:BR,MATCH(Subgroup_number,Calculations!AQ:AQ,0),20),IF(Subgroup_number=Calculations!BV$19,Calculations!BV$9,""))</f>
        <v/>
      </c>
      <c r="S154" s="116"/>
      <c r="U154" s="116"/>
      <c r="W154" s="116"/>
    </row>
    <row r="155" spans="6:23" x14ac:dyDescent="0.2">
      <c r="F155" s="48">
        <v>154</v>
      </c>
      <c r="G155" s="15" t="str">
        <f>IF(Subgroup_number&lt;=MAX(Calculations!AQ:AQ),IF(COUNTIF(Calculations!Z:Z,"="&amp;'Subgroup Analysis'!F155)=1,INDEX(Lookup_table_subgroup,MATCH(Subgroup_number,Calculations!Z:Z,0),2),VLOOKUP($F155,Calculations!AQ:BR,2,FALSE)),IF(Subgroup_number=Calculations!BV$19,"Combined effect size",""))</f>
        <v/>
      </c>
      <c r="H15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5" s="15" t="str">
        <f>IF(COUNTIF(Calculations!$AQ:$AQ,Subgroup_number)=1,INDEX(Calculations!AQ:BR,MATCH(Subgroup_number,Calculations!AQ:AQ,0),5),IF(Subgroup_number=Calculations!BV$19,Calculations!BV$12,""))</f>
        <v/>
      </c>
      <c r="M155" s="15" t="str">
        <f>IF(COUNTIF(Calculations!$AQ:$AQ,Subgroup_number)=1,INDEX(Calculations!AQ:BR,MATCH(Subgroup_number,Calculations!AQ:AQ,0),6),IF(Subgroup_number=Calculations!BV$19,Calculations!BV$13,""))</f>
        <v/>
      </c>
      <c r="N155" s="15" t="str">
        <f>IF(COUNTIF(Calculations!$AQ:$AQ,Subgroup_number)=1,INDEX(Calculations!AQ:BR,MATCH(Subgroup_number,Calculations!AQ:AQ,0),7),IF(Subgroup_number=Calculations!BV$19,Calculations!BV$14,""))</f>
        <v/>
      </c>
      <c r="O155" s="15" t="str">
        <f>IF(COUNTIF(Calculations!$AQ:$AQ,Subgroup_number)=1,INDEX(Calculations!AQ:BR,MATCH(Subgroup_number,Calculations!AQ:AQ,0),9),IF(Subgroup_number=Calculations!BV$19,Calculations!BV$15,""))</f>
        <v/>
      </c>
      <c r="P155" s="15" t="str">
        <f>IF(COUNTIF(Calculations!$AQ:$AQ,Subgroup_number)=1,INDEX(Calculations!AQ:BR,MATCH(Subgroup_number,Calculations!AQ:AQ,0),10),IF(Subgroup_number=Calculations!BV$19,Calculations!BV$16,""))</f>
        <v/>
      </c>
      <c r="Q155" s="15" t="str">
        <f>IF(COUNTIF(Calculations!$AQ:$AQ,Subgroup_number)=1,INDEX(Calculations!AQ:BR,MATCH(Subgroup_number,Calculations!AQ:AQ,0),19),IF(Subgroup_number=Calculations!BV$19,Calculations!BV$8,""))</f>
        <v/>
      </c>
      <c r="R155" s="50" t="str">
        <f>IF(COUNTIF(Calculations!$AQ:$AQ,Subgroup_number)=1,INDEX(Calculations!AQ:BR,MATCH(Subgroup_number,Calculations!AQ:AQ,0),20),IF(Subgroup_number=Calculations!BV$19,Calculations!BV$9,""))</f>
        <v/>
      </c>
      <c r="S155" s="116"/>
      <c r="U155" s="116"/>
      <c r="W155" s="116"/>
    </row>
    <row r="156" spans="6:23" x14ac:dyDescent="0.2">
      <c r="F156" s="48">
        <v>155</v>
      </c>
      <c r="G156" s="15" t="str">
        <f>IF(Subgroup_number&lt;=MAX(Calculations!AQ:AQ),IF(COUNTIF(Calculations!Z:Z,"="&amp;'Subgroup Analysis'!F156)=1,INDEX(Lookup_table_subgroup,MATCH(Subgroup_number,Calculations!Z:Z,0),2),VLOOKUP($F156,Calculations!AQ:BR,2,FALSE)),IF(Subgroup_number=Calculations!BV$19,"Combined effect size",""))</f>
        <v/>
      </c>
      <c r="H15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6" s="15" t="str">
        <f>IF(COUNTIF(Calculations!$AQ:$AQ,Subgroup_number)=1,INDEX(Calculations!AQ:BR,MATCH(Subgroup_number,Calculations!AQ:AQ,0),5),IF(Subgroup_number=Calculations!BV$19,Calculations!BV$12,""))</f>
        <v/>
      </c>
      <c r="M156" s="15" t="str">
        <f>IF(COUNTIF(Calculations!$AQ:$AQ,Subgroup_number)=1,INDEX(Calculations!AQ:BR,MATCH(Subgroup_number,Calculations!AQ:AQ,0),6),IF(Subgroup_number=Calculations!BV$19,Calculations!BV$13,""))</f>
        <v/>
      </c>
      <c r="N156" s="15" t="str">
        <f>IF(COUNTIF(Calculations!$AQ:$AQ,Subgroup_number)=1,INDEX(Calculations!AQ:BR,MATCH(Subgroup_number,Calculations!AQ:AQ,0),7),IF(Subgroup_number=Calculations!BV$19,Calculations!BV$14,""))</f>
        <v/>
      </c>
      <c r="O156" s="15" t="str">
        <f>IF(COUNTIF(Calculations!$AQ:$AQ,Subgroup_number)=1,INDEX(Calculations!AQ:BR,MATCH(Subgroup_number,Calculations!AQ:AQ,0),9),IF(Subgroup_number=Calculations!BV$19,Calculations!BV$15,""))</f>
        <v/>
      </c>
      <c r="P156" s="15" t="str">
        <f>IF(COUNTIF(Calculations!$AQ:$AQ,Subgroup_number)=1,INDEX(Calculations!AQ:BR,MATCH(Subgroup_number,Calculations!AQ:AQ,0),10),IF(Subgroup_number=Calculations!BV$19,Calculations!BV$16,""))</f>
        <v/>
      </c>
      <c r="Q156" s="15" t="str">
        <f>IF(COUNTIF(Calculations!$AQ:$AQ,Subgroup_number)=1,INDEX(Calculations!AQ:BR,MATCH(Subgroup_number,Calculations!AQ:AQ,0),19),IF(Subgroup_number=Calculations!BV$19,Calculations!BV$8,""))</f>
        <v/>
      </c>
      <c r="R156" s="50" t="str">
        <f>IF(COUNTIF(Calculations!$AQ:$AQ,Subgroup_number)=1,INDEX(Calculations!AQ:BR,MATCH(Subgroup_number,Calculations!AQ:AQ,0),20),IF(Subgroup_number=Calculations!BV$19,Calculations!BV$9,""))</f>
        <v/>
      </c>
      <c r="S156" s="116"/>
      <c r="U156" s="116"/>
      <c r="W156" s="116"/>
    </row>
    <row r="157" spans="6:23" x14ac:dyDescent="0.2">
      <c r="F157" s="48">
        <v>156</v>
      </c>
      <c r="G157" s="15" t="str">
        <f>IF(Subgroup_number&lt;=MAX(Calculations!AQ:AQ),IF(COUNTIF(Calculations!Z:Z,"="&amp;'Subgroup Analysis'!F157)=1,INDEX(Lookup_table_subgroup,MATCH(Subgroup_number,Calculations!Z:Z,0),2),VLOOKUP($F157,Calculations!AQ:BR,2,FALSE)),IF(Subgroup_number=Calculations!BV$19,"Combined effect size",""))</f>
        <v/>
      </c>
      <c r="H15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7" s="15" t="str">
        <f>IF(COUNTIF(Calculations!$AQ:$AQ,Subgroup_number)=1,INDEX(Calculations!AQ:BR,MATCH(Subgroup_number,Calculations!AQ:AQ,0),5),IF(Subgroup_number=Calculations!BV$19,Calculations!BV$12,""))</f>
        <v/>
      </c>
      <c r="M157" s="15" t="str">
        <f>IF(COUNTIF(Calculations!$AQ:$AQ,Subgroup_number)=1,INDEX(Calculations!AQ:BR,MATCH(Subgroup_number,Calculations!AQ:AQ,0),6),IF(Subgroup_number=Calculations!BV$19,Calculations!BV$13,""))</f>
        <v/>
      </c>
      <c r="N157" s="15" t="str">
        <f>IF(COUNTIF(Calculations!$AQ:$AQ,Subgroup_number)=1,INDEX(Calculations!AQ:BR,MATCH(Subgroup_number,Calculations!AQ:AQ,0),7),IF(Subgroup_number=Calculations!BV$19,Calculations!BV$14,""))</f>
        <v/>
      </c>
      <c r="O157" s="15" t="str">
        <f>IF(COUNTIF(Calculations!$AQ:$AQ,Subgroup_number)=1,INDEX(Calculations!AQ:BR,MATCH(Subgroup_number,Calculations!AQ:AQ,0),9),IF(Subgroup_number=Calculations!BV$19,Calculations!BV$15,""))</f>
        <v/>
      </c>
      <c r="P157" s="15" t="str">
        <f>IF(COUNTIF(Calculations!$AQ:$AQ,Subgroup_number)=1,INDEX(Calculations!AQ:BR,MATCH(Subgroup_number,Calculations!AQ:AQ,0),10),IF(Subgroup_number=Calculations!BV$19,Calculations!BV$16,""))</f>
        <v/>
      </c>
      <c r="Q157" s="15" t="str">
        <f>IF(COUNTIF(Calculations!$AQ:$AQ,Subgroup_number)=1,INDEX(Calculations!AQ:BR,MATCH(Subgroup_number,Calculations!AQ:AQ,0),19),IF(Subgroup_number=Calculations!BV$19,Calculations!BV$8,""))</f>
        <v/>
      </c>
      <c r="R157" s="50" t="str">
        <f>IF(COUNTIF(Calculations!$AQ:$AQ,Subgroup_number)=1,INDEX(Calculations!AQ:BR,MATCH(Subgroup_number,Calculations!AQ:AQ,0),20),IF(Subgroup_number=Calculations!BV$19,Calculations!BV$9,""))</f>
        <v/>
      </c>
      <c r="S157" s="116"/>
      <c r="U157" s="116"/>
      <c r="W157" s="116"/>
    </row>
    <row r="158" spans="6:23" x14ac:dyDescent="0.2">
      <c r="F158" s="48">
        <v>157</v>
      </c>
      <c r="G158" s="15" t="str">
        <f>IF(Subgroup_number&lt;=MAX(Calculations!AQ:AQ),IF(COUNTIF(Calculations!Z:Z,"="&amp;'Subgroup Analysis'!F158)=1,INDEX(Lookup_table_subgroup,MATCH(Subgroup_number,Calculations!Z:Z,0),2),VLOOKUP($F158,Calculations!AQ:BR,2,FALSE)),IF(Subgroup_number=Calculations!BV$19,"Combined effect size",""))</f>
        <v/>
      </c>
      <c r="H15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8" s="15" t="str">
        <f>IF(COUNTIF(Calculations!$AQ:$AQ,Subgroup_number)=1,INDEX(Calculations!AQ:BR,MATCH(Subgroup_number,Calculations!AQ:AQ,0),5),IF(Subgroup_number=Calculations!BV$19,Calculations!BV$12,""))</f>
        <v/>
      </c>
      <c r="M158" s="15" t="str">
        <f>IF(COUNTIF(Calculations!$AQ:$AQ,Subgroup_number)=1,INDEX(Calculations!AQ:BR,MATCH(Subgroup_number,Calculations!AQ:AQ,0),6),IF(Subgroup_number=Calculations!BV$19,Calculations!BV$13,""))</f>
        <v/>
      </c>
      <c r="N158" s="15" t="str">
        <f>IF(COUNTIF(Calculations!$AQ:$AQ,Subgroup_number)=1,INDEX(Calculations!AQ:BR,MATCH(Subgroup_number,Calculations!AQ:AQ,0),7),IF(Subgroup_number=Calculations!BV$19,Calculations!BV$14,""))</f>
        <v/>
      </c>
      <c r="O158" s="15" t="str">
        <f>IF(COUNTIF(Calculations!$AQ:$AQ,Subgroup_number)=1,INDEX(Calculations!AQ:BR,MATCH(Subgroup_number,Calculations!AQ:AQ,0),9),IF(Subgroup_number=Calculations!BV$19,Calculations!BV$15,""))</f>
        <v/>
      </c>
      <c r="P158" s="15" t="str">
        <f>IF(COUNTIF(Calculations!$AQ:$AQ,Subgroup_number)=1,INDEX(Calculations!AQ:BR,MATCH(Subgroup_number,Calculations!AQ:AQ,0),10),IF(Subgroup_number=Calculations!BV$19,Calculations!BV$16,""))</f>
        <v/>
      </c>
      <c r="Q158" s="15" t="str">
        <f>IF(COUNTIF(Calculations!$AQ:$AQ,Subgroup_number)=1,INDEX(Calculations!AQ:BR,MATCH(Subgroup_number,Calculations!AQ:AQ,0),19),IF(Subgroup_number=Calculations!BV$19,Calculations!BV$8,""))</f>
        <v/>
      </c>
      <c r="R158" s="50" t="str">
        <f>IF(COUNTIF(Calculations!$AQ:$AQ,Subgroup_number)=1,INDEX(Calculations!AQ:BR,MATCH(Subgroup_number,Calculations!AQ:AQ,0),20),IF(Subgroup_number=Calculations!BV$19,Calculations!BV$9,""))</f>
        <v/>
      </c>
      <c r="S158" s="116"/>
      <c r="U158" s="116"/>
      <c r="W158" s="116"/>
    </row>
    <row r="159" spans="6:23" x14ac:dyDescent="0.2">
      <c r="F159" s="48">
        <v>158</v>
      </c>
      <c r="G159" s="15" t="str">
        <f>IF(Subgroup_number&lt;=MAX(Calculations!AQ:AQ),IF(COUNTIF(Calculations!Z:Z,"="&amp;'Subgroup Analysis'!F159)=1,INDEX(Lookup_table_subgroup,MATCH(Subgroup_number,Calculations!Z:Z,0),2),VLOOKUP($F159,Calculations!AQ:BR,2,FALSE)),IF(Subgroup_number=Calculations!BV$19,"Combined effect size",""))</f>
        <v/>
      </c>
      <c r="H15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5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5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5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59" s="15" t="str">
        <f>IF(COUNTIF(Calculations!$AQ:$AQ,Subgroup_number)=1,INDEX(Calculations!AQ:BR,MATCH(Subgroup_number,Calculations!AQ:AQ,0),5),IF(Subgroup_number=Calculations!BV$19,Calculations!BV$12,""))</f>
        <v/>
      </c>
      <c r="M159" s="15" t="str">
        <f>IF(COUNTIF(Calculations!$AQ:$AQ,Subgroup_number)=1,INDEX(Calculations!AQ:BR,MATCH(Subgroup_number,Calculations!AQ:AQ,0),6),IF(Subgroup_number=Calculations!BV$19,Calculations!BV$13,""))</f>
        <v/>
      </c>
      <c r="N159" s="15" t="str">
        <f>IF(COUNTIF(Calculations!$AQ:$AQ,Subgroup_number)=1,INDEX(Calculations!AQ:BR,MATCH(Subgroup_number,Calculations!AQ:AQ,0),7),IF(Subgroup_number=Calculations!BV$19,Calculations!BV$14,""))</f>
        <v/>
      </c>
      <c r="O159" s="15" t="str">
        <f>IF(COUNTIF(Calculations!$AQ:$AQ,Subgroup_number)=1,INDEX(Calculations!AQ:BR,MATCH(Subgroup_number,Calculations!AQ:AQ,0),9),IF(Subgroup_number=Calculations!BV$19,Calculations!BV$15,""))</f>
        <v/>
      </c>
      <c r="P159" s="15" t="str">
        <f>IF(COUNTIF(Calculations!$AQ:$AQ,Subgroup_number)=1,INDEX(Calculations!AQ:BR,MATCH(Subgroup_number,Calculations!AQ:AQ,0),10),IF(Subgroup_number=Calculations!BV$19,Calculations!BV$16,""))</f>
        <v/>
      </c>
      <c r="Q159" s="15" t="str">
        <f>IF(COUNTIF(Calculations!$AQ:$AQ,Subgroup_number)=1,INDEX(Calculations!AQ:BR,MATCH(Subgroup_number,Calculations!AQ:AQ,0),19),IF(Subgroup_number=Calculations!BV$19,Calculations!BV$8,""))</f>
        <v/>
      </c>
      <c r="R159" s="50" t="str">
        <f>IF(COUNTIF(Calculations!$AQ:$AQ,Subgroup_number)=1,INDEX(Calculations!AQ:BR,MATCH(Subgroup_number,Calculations!AQ:AQ,0),20),IF(Subgroup_number=Calculations!BV$19,Calculations!BV$9,""))</f>
        <v/>
      </c>
      <c r="S159" s="116"/>
      <c r="U159" s="116"/>
      <c r="W159" s="116"/>
    </row>
    <row r="160" spans="6:23" x14ac:dyDescent="0.2">
      <c r="F160" s="48">
        <v>159</v>
      </c>
      <c r="G160" s="15" t="str">
        <f>IF(Subgroup_number&lt;=MAX(Calculations!AQ:AQ),IF(COUNTIF(Calculations!Z:Z,"="&amp;'Subgroup Analysis'!F160)=1,INDEX(Lookup_table_subgroup,MATCH(Subgroup_number,Calculations!Z:Z,0),2),VLOOKUP($F160,Calculations!AQ:BR,2,FALSE)),IF(Subgroup_number=Calculations!BV$19,"Combined effect size",""))</f>
        <v/>
      </c>
      <c r="H16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0" s="15" t="str">
        <f>IF(COUNTIF(Calculations!$AQ:$AQ,Subgroup_number)=1,INDEX(Calculations!AQ:BR,MATCH(Subgroup_number,Calculations!AQ:AQ,0),5),IF(Subgroup_number=Calculations!BV$19,Calculations!BV$12,""))</f>
        <v/>
      </c>
      <c r="M160" s="15" t="str">
        <f>IF(COUNTIF(Calculations!$AQ:$AQ,Subgroup_number)=1,INDEX(Calculations!AQ:BR,MATCH(Subgroup_number,Calculations!AQ:AQ,0),6),IF(Subgroup_number=Calculations!BV$19,Calculations!BV$13,""))</f>
        <v/>
      </c>
      <c r="N160" s="15" t="str">
        <f>IF(COUNTIF(Calculations!$AQ:$AQ,Subgroup_number)=1,INDEX(Calculations!AQ:BR,MATCH(Subgroup_number,Calculations!AQ:AQ,0),7),IF(Subgroup_number=Calculations!BV$19,Calculations!BV$14,""))</f>
        <v/>
      </c>
      <c r="O160" s="15" t="str">
        <f>IF(COUNTIF(Calculations!$AQ:$AQ,Subgroup_number)=1,INDEX(Calculations!AQ:BR,MATCH(Subgroup_number,Calculations!AQ:AQ,0),9),IF(Subgroup_number=Calculations!BV$19,Calculations!BV$15,""))</f>
        <v/>
      </c>
      <c r="P160" s="15" t="str">
        <f>IF(COUNTIF(Calculations!$AQ:$AQ,Subgroup_number)=1,INDEX(Calculations!AQ:BR,MATCH(Subgroup_number,Calculations!AQ:AQ,0),10),IF(Subgroup_number=Calculations!BV$19,Calculations!BV$16,""))</f>
        <v/>
      </c>
      <c r="Q160" s="15" t="str">
        <f>IF(COUNTIF(Calculations!$AQ:$AQ,Subgroup_number)=1,INDEX(Calculations!AQ:BR,MATCH(Subgroup_number,Calculations!AQ:AQ,0),19),IF(Subgroup_number=Calculations!BV$19,Calculations!BV$8,""))</f>
        <v/>
      </c>
      <c r="R160" s="50" t="str">
        <f>IF(COUNTIF(Calculations!$AQ:$AQ,Subgroup_number)=1,INDEX(Calculations!AQ:BR,MATCH(Subgroup_number,Calculations!AQ:AQ,0),20),IF(Subgroup_number=Calculations!BV$19,Calculations!BV$9,""))</f>
        <v/>
      </c>
      <c r="S160" s="116"/>
      <c r="U160" s="116"/>
      <c r="W160" s="116"/>
    </row>
    <row r="161" spans="6:23" x14ac:dyDescent="0.2">
      <c r="F161" s="48">
        <v>160</v>
      </c>
      <c r="G161" s="15" t="str">
        <f>IF(Subgroup_number&lt;=MAX(Calculations!AQ:AQ),IF(COUNTIF(Calculations!Z:Z,"="&amp;'Subgroup Analysis'!F161)=1,INDEX(Lookup_table_subgroup,MATCH(Subgroup_number,Calculations!Z:Z,0),2),VLOOKUP($F161,Calculations!AQ:BR,2,FALSE)),IF(Subgroup_number=Calculations!BV$19,"Combined effect size",""))</f>
        <v/>
      </c>
      <c r="H16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1" s="15" t="str">
        <f>IF(COUNTIF(Calculations!$AQ:$AQ,Subgroup_number)=1,INDEX(Calculations!AQ:BR,MATCH(Subgroup_number,Calculations!AQ:AQ,0),5),IF(Subgroup_number=Calculations!BV$19,Calculations!BV$12,""))</f>
        <v/>
      </c>
      <c r="M161" s="15" t="str">
        <f>IF(COUNTIF(Calculations!$AQ:$AQ,Subgroup_number)=1,INDEX(Calculations!AQ:BR,MATCH(Subgroup_number,Calculations!AQ:AQ,0),6),IF(Subgroup_number=Calculations!BV$19,Calculations!BV$13,""))</f>
        <v/>
      </c>
      <c r="N161" s="15" t="str">
        <f>IF(COUNTIF(Calculations!$AQ:$AQ,Subgroup_number)=1,INDEX(Calculations!AQ:BR,MATCH(Subgroup_number,Calculations!AQ:AQ,0),7),IF(Subgroup_number=Calculations!BV$19,Calculations!BV$14,""))</f>
        <v/>
      </c>
      <c r="O161" s="15" t="str">
        <f>IF(COUNTIF(Calculations!$AQ:$AQ,Subgroup_number)=1,INDEX(Calculations!AQ:BR,MATCH(Subgroup_number,Calculations!AQ:AQ,0),9),IF(Subgroup_number=Calculations!BV$19,Calculations!BV$15,""))</f>
        <v/>
      </c>
      <c r="P161" s="15" t="str">
        <f>IF(COUNTIF(Calculations!$AQ:$AQ,Subgroup_number)=1,INDEX(Calculations!AQ:BR,MATCH(Subgroup_number,Calculations!AQ:AQ,0),10),IF(Subgroup_number=Calculations!BV$19,Calculations!BV$16,""))</f>
        <v/>
      </c>
      <c r="Q161" s="15" t="str">
        <f>IF(COUNTIF(Calculations!$AQ:$AQ,Subgroup_number)=1,INDEX(Calculations!AQ:BR,MATCH(Subgroup_number,Calculations!AQ:AQ,0),19),IF(Subgroup_number=Calculations!BV$19,Calculations!BV$8,""))</f>
        <v/>
      </c>
      <c r="R161" s="50" t="str">
        <f>IF(COUNTIF(Calculations!$AQ:$AQ,Subgroup_number)=1,INDEX(Calculations!AQ:BR,MATCH(Subgroup_number,Calculations!AQ:AQ,0),20),IF(Subgroup_number=Calculations!BV$19,Calculations!BV$9,""))</f>
        <v/>
      </c>
      <c r="S161" s="116"/>
      <c r="U161" s="116"/>
      <c r="W161" s="116"/>
    </row>
    <row r="162" spans="6:23" x14ac:dyDescent="0.2">
      <c r="F162" s="48">
        <v>161</v>
      </c>
      <c r="G162" s="15" t="str">
        <f>IF(Subgroup_number&lt;=MAX(Calculations!AQ:AQ),IF(COUNTIF(Calculations!Z:Z,"="&amp;'Subgroup Analysis'!F162)=1,INDEX(Lookup_table_subgroup,MATCH(Subgroup_number,Calculations!Z:Z,0),2),VLOOKUP($F162,Calculations!AQ:BR,2,FALSE)),IF(Subgroup_number=Calculations!BV$19,"Combined effect size",""))</f>
        <v/>
      </c>
      <c r="H16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2" s="15" t="str">
        <f>IF(COUNTIF(Calculations!$AQ:$AQ,Subgroup_number)=1,INDEX(Calculations!AQ:BR,MATCH(Subgroup_number,Calculations!AQ:AQ,0),5),IF(Subgroup_number=Calculations!BV$19,Calculations!BV$12,""))</f>
        <v/>
      </c>
      <c r="M162" s="15" t="str">
        <f>IF(COUNTIF(Calculations!$AQ:$AQ,Subgroup_number)=1,INDEX(Calculations!AQ:BR,MATCH(Subgroup_number,Calculations!AQ:AQ,0),6),IF(Subgroup_number=Calculations!BV$19,Calculations!BV$13,""))</f>
        <v/>
      </c>
      <c r="N162" s="15" t="str">
        <f>IF(COUNTIF(Calculations!$AQ:$AQ,Subgroup_number)=1,INDEX(Calculations!AQ:BR,MATCH(Subgroup_number,Calculations!AQ:AQ,0),7),IF(Subgroup_number=Calculations!BV$19,Calculations!BV$14,""))</f>
        <v/>
      </c>
      <c r="O162" s="15" t="str">
        <f>IF(COUNTIF(Calculations!$AQ:$AQ,Subgroup_number)=1,INDEX(Calculations!AQ:BR,MATCH(Subgroup_number,Calculations!AQ:AQ,0),9),IF(Subgroup_number=Calculations!BV$19,Calculations!BV$15,""))</f>
        <v/>
      </c>
      <c r="P162" s="15" t="str">
        <f>IF(COUNTIF(Calculations!$AQ:$AQ,Subgroup_number)=1,INDEX(Calculations!AQ:BR,MATCH(Subgroup_number,Calculations!AQ:AQ,0),10),IF(Subgroup_number=Calculations!BV$19,Calculations!BV$16,""))</f>
        <v/>
      </c>
      <c r="Q162" s="15" t="str">
        <f>IF(COUNTIF(Calculations!$AQ:$AQ,Subgroup_number)=1,INDEX(Calculations!AQ:BR,MATCH(Subgroup_number,Calculations!AQ:AQ,0),19),IF(Subgroup_number=Calculations!BV$19,Calculations!BV$8,""))</f>
        <v/>
      </c>
      <c r="R162" s="50" t="str">
        <f>IF(COUNTIF(Calculations!$AQ:$AQ,Subgroup_number)=1,INDEX(Calculations!AQ:BR,MATCH(Subgroup_number,Calculations!AQ:AQ,0),20),IF(Subgroup_number=Calculations!BV$19,Calculations!BV$9,""))</f>
        <v/>
      </c>
      <c r="S162" s="116"/>
      <c r="U162" s="116"/>
      <c r="W162" s="116"/>
    </row>
    <row r="163" spans="6:23" x14ac:dyDescent="0.2">
      <c r="F163" s="48">
        <v>162</v>
      </c>
      <c r="G163" s="15" t="str">
        <f>IF(Subgroup_number&lt;=MAX(Calculations!AQ:AQ),IF(COUNTIF(Calculations!Z:Z,"="&amp;'Subgroup Analysis'!F163)=1,INDEX(Lookup_table_subgroup,MATCH(Subgroup_number,Calculations!Z:Z,0),2),VLOOKUP($F163,Calculations!AQ:BR,2,FALSE)),IF(Subgroup_number=Calculations!BV$19,"Combined effect size",""))</f>
        <v/>
      </c>
      <c r="H16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3" s="15" t="str">
        <f>IF(COUNTIF(Calculations!$AQ:$AQ,Subgroup_number)=1,INDEX(Calculations!AQ:BR,MATCH(Subgroup_number,Calculations!AQ:AQ,0),5),IF(Subgroup_number=Calculations!BV$19,Calculations!BV$12,""))</f>
        <v/>
      </c>
      <c r="M163" s="15" t="str">
        <f>IF(COUNTIF(Calculations!$AQ:$AQ,Subgroup_number)=1,INDEX(Calculations!AQ:BR,MATCH(Subgroup_number,Calculations!AQ:AQ,0),6),IF(Subgroup_number=Calculations!BV$19,Calculations!BV$13,""))</f>
        <v/>
      </c>
      <c r="N163" s="15" t="str">
        <f>IF(COUNTIF(Calculations!$AQ:$AQ,Subgroup_number)=1,INDEX(Calculations!AQ:BR,MATCH(Subgroup_number,Calculations!AQ:AQ,0),7),IF(Subgroup_number=Calculations!BV$19,Calculations!BV$14,""))</f>
        <v/>
      </c>
      <c r="O163" s="15" t="str">
        <f>IF(COUNTIF(Calculations!$AQ:$AQ,Subgroup_number)=1,INDEX(Calculations!AQ:BR,MATCH(Subgroup_number,Calculations!AQ:AQ,0),9),IF(Subgroup_number=Calculations!BV$19,Calculations!BV$15,""))</f>
        <v/>
      </c>
      <c r="P163" s="15" t="str">
        <f>IF(COUNTIF(Calculations!$AQ:$AQ,Subgroup_number)=1,INDEX(Calculations!AQ:BR,MATCH(Subgroup_number,Calculations!AQ:AQ,0),10),IF(Subgroup_number=Calculations!BV$19,Calculations!BV$16,""))</f>
        <v/>
      </c>
      <c r="Q163" s="15" t="str">
        <f>IF(COUNTIF(Calculations!$AQ:$AQ,Subgroup_number)=1,INDEX(Calculations!AQ:BR,MATCH(Subgroup_number,Calculations!AQ:AQ,0),19),IF(Subgroup_number=Calculations!BV$19,Calculations!BV$8,""))</f>
        <v/>
      </c>
      <c r="R163" s="50" t="str">
        <f>IF(COUNTIF(Calculations!$AQ:$AQ,Subgroup_number)=1,INDEX(Calculations!AQ:BR,MATCH(Subgroup_number,Calculations!AQ:AQ,0),20),IF(Subgroup_number=Calculations!BV$19,Calculations!BV$9,""))</f>
        <v/>
      </c>
      <c r="S163" s="116"/>
      <c r="U163" s="116"/>
      <c r="W163" s="116"/>
    </row>
    <row r="164" spans="6:23" x14ac:dyDescent="0.2">
      <c r="F164" s="48">
        <v>163</v>
      </c>
      <c r="G164" s="15" t="str">
        <f>IF(Subgroup_number&lt;=MAX(Calculations!AQ:AQ),IF(COUNTIF(Calculations!Z:Z,"="&amp;'Subgroup Analysis'!F164)=1,INDEX(Lookup_table_subgroup,MATCH(Subgroup_number,Calculations!Z:Z,0),2),VLOOKUP($F164,Calculations!AQ:BR,2,FALSE)),IF(Subgroup_number=Calculations!BV$19,"Combined effect size",""))</f>
        <v/>
      </c>
      <c r="H16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4" s="15" t="str">
        <f>IF(COUNTIF(Calculations!$AQ:$AQ,Subgroup_number)=1,INDEX(Calculations!AQ:BR,MATCH(Subgroup_number,Calculations!AQ:AQ,0),5),IF(Subgroup_number=Calculations!BV$19,Calculations!BV$12,""))</f>
        <v/>
      </c>
      <c r="M164" s="15" t="str">
        <f>IF(COUNTIF(Calculations!$AQ:$AQ,Subgroup_number)=1,INDEX(Calculations!AQ:BR,MATCH(Subgroup_number,Calculations!AQ:AQ,0),6),IF(Subgroup_number=Calculations!BV$19,Calculations!BV$13,""))</f>
        <v/>
      </c>
      <c r="N164" s="15" t="str">
        <f>IF(COUNTIF(Calculations!$AQ:$AQ,Subgroup_number)=1,INDEX(Calculations!AQ:BR,MATCH(Subgroup_number,Calculations!AQ:AQ,0),7),IF(Subgroup_number=Calculations!BV$19,Calculations!BV$14,""))</f>
        <v/>
      </c>
      <c r="O164" s="15" t="str">
        <f>IF(COUNTIF(Calculations!$AQ:$AQ,Subgroup_number)=1,INDEX(Calculations!AQ:BR,MATCH(Subgroup_number,Calculations!AQ:AQ,0),9),IF(Subgroup_number=Calculations!BV$19,Calculations!BV$15,""))</f>
        <v/>
      </c>
      <c r="P164" s="15" t="str">
        <f>IF(COUNTIF(Calculations!$AQ:$AQ,Subgroup_number)=1,INDEX(Calculations!AQ:BR,MATCH(Subgroup_number,Calculations!AQ:AQ,0),10),IF(Subgroup_number=Calculations!BV$19,Calculations!BV$16,""))</f>
        <v/>
      </c>
      <c r="Q164" s="15" t="str">
        <f>IF(COUNTIF(Calculations!$AQ:$AQ,Subgroup_number)=1,INDEX(Calculations!AQ:BR,MATCH(Subgroup_number,Calculations!AQ:AQ,0),19),IF(Subgroup_number=Calculations!BV$19,Calculations!BV$8,""))</f>
        <v/>
      </c>
      <c r="R164" s="50" t="str">
        <f>IF(COUNTIF(Calculations!$AQ:$AQ,Subgroup_number)=1,INDEX(Calculations!AQ:BR,MATCH(Subgroup_number,Calculations!AQ:AQ,0),20),IF(Subgroup_number=Calculations!BV$19,Calculations!BV$9,""))</f>
        <v/>
      </c>
      <c r="S164" s="116"/>
      <c r="U164" s="116"/>
      <c r="W164" s="116"/>
    </row>
    <row r="165" spans="6:23" x14ac:dyDescent="0.2">
      <c r="F165" s="48">
        <v>164</v>
      </c>
      <c r="G165" s="15" t="str">
        <f>IF(Subgroup_number&lt;=MAX(Calculations!AQ:AQ),IF(COUNTIF(Calculations!Z:Z,"="&amp;'Subgroup Analysis'!F165)=1,INDEX(Lookup_table_subgroup,MATCH(Subgroup_number,Calculations!Z:Z,0),2),VLOOKUP($F165,Calculations!AQ:BR,2,FALSE)),IF(Subgroup_number=Calculations!BV$19,"Combined effect size",""))</f>
        <v/>
      </c>
      <c r="H16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5" s="15" t="str">
        <f>IF(COUNTIF(Calculations!$AQ:$AQ,Subgroup_number)=1,INDEX(Calculations!AQ:BR,MATCH(Subgroup_number,Calculations!AQ:AQ,0),5),IF(Subgroup_number=Calculations!BV$19,Calculations!BV$12,""))</f>
        <v/>
      </c>
      <c r="M165" s="15" t="str">
        <f>IF(COUNTIF(Calculations!$AQ:$AQ,Subgroup_number)=1,INDEX(Calculations!AQ:BR,MATCH(Subgroup_number,Calculations!AQ:AQ,0),6),IF(Subgroup_number=Calculations!BV$19,Calculations!BV$13,""))</f>
        <v/>
      </c>
      <c r="N165" s="15" t="str">
        <f>IF(COUNTIF(Calculations!$AQ:$AQ,Subgroup_number)=1,INDEX(Calculations!AQ:BR,MATCH(Subgroup_number,Calculations!AQ:AQ,0),7),IF(Subgroup_number=Calculations!BV$19,Calculations!BV$14,""))</f>
        <v/>
      </c>
      <c r="O165" s="15" t="str">
        <f>IF(COUNTIF(Calculations!$AQ:$AQ,Subgroup_number)=1,INDEX(Calculations!AQ:BR,MATCH(Subgroup_number,Calculations!AQ:AQ,0),9),IF(Subgroup_number=Calculations!BV$19,Calculations!BV$15,""))</f>
        <v/>
      </c>
      <c r="P165" s="15" t="str">
        <f>IF(COUNTIF(Calculations!$AQ:$AQ,Subgroup_number)=1,INDEX(Calculations!AQ:BR,MATCH(Subgroup_number,Calculations!AQ:AQ,0),10),IF(Subgroup_number=Calculations!BV$19,Calculations!BV$16,""))</f>
        <v/>
      </c>
      <c r="Q165" s="15" t="str">
        <f>IF(COUNTIF(Calculations!$AQ:$AQ,Subgroup_number)=1,INDEX(Calculations!AQ:BR,MATCH(Subgroup_number,Calculations!AQ:AQ,0),19),IF(Subgroup_number=Calculations!BV$19,Calculations!BV$8,""))</f>
        <v/>
      </c>
      <c r="R165" s="50" t="str">
        <f>IF(COUNTIF(Calculations!$AQ:$AQ,Subgroup_number)=1,INDEX(Calculations!AQ:BR,MATCH(Subgroup_number,Calculations!AQ:AQ,0),20),IF(Subgroup_number=Calculations!BV$19,Calculations!BV$9,""))</f>
        <v/>
      </c>
      <c r="S165" s="116"/>
      <c r="U165" s="116"/>
      <c r="W165" s="116"/>
    </row>
    <row r="166" spans="6:23" x14ac:dyDescent="0.2">
      <c r="F166" s="48">
        <v>165</v>
      </c>
      <c r="G166" s="15" t="str">
        <f>IF(Subgroup_number&lt;=MAX(Calculations!AQ:AQ),IF(COUNTIF(Calculations!Z:Z,"="&amp;'Subgroup Analysis'!F166)=1,INDEX(Lookup_table_subgroup,MATCH(Subgroup_number,Calculations!Z:Z,0),2),VLOOKUP($F166,Calculations!AQ:BR,2,FALSE)),IF(Subgroup_number=Calculations!BV$19,"Combined effect size",""))</f>
        <v/>
      </c>
      <c r="H16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6" s="15" t="str">
        <f>IF(COUNTIF(Calculations!$AQ:$AQ,Subgroup_number)=1,INDEX(Calculations!AQ:BR,MATCH(Subgroup_number,Calculations!AQ:AQ,0),5),IF(Subgroup_number=Calculations!BV$19,Calculations!BV$12,""))</f>
        <v/>
      </c>
      <c r="M166" s="15" t="str">
        <f>IF(COUNTIF(Calculations!$AQ:$AQ,Subgroup_number)=1,INDEX(Calculations!AQ:BR,MATCH(Subgroup_number,Calculations!AQ:AQ,0),6),IF(Subgroup_number=Calculations!BV$19,Calculations!BV$13,""))</f>
        <v/>
      </c>
      <c r="N166" s="15" t="str">
        <f>IF(COUNTIF(Calculations!$AQ:$AQ,Subgroup_number)=1,INDEX(Calculations!AQ:BR,MATCH(Subgroup_number,Calculations!AQ:AQ,0),7),IF(Subgroup_number=Calculations!BV$19,Calculations!BV$14,""))</f>
        <v/>
      </c>
      <c r="O166" s="15" t="str">
        <f>IF(COUNTIF(Calculations!$AQ:$AQ,Subgroup_number)=1,INDEX(Calculations!AQ:BR,MATCH(Subgroup_number,Calculations!AQ:AQ,0),9),IF(Subgroup_number=Calculations!BV$19,Calculations!BV$15,""))</f>
        <v/>
      </c>
      <c r="P166" s="15" t="str">
        <f>IF(COUNTIF(Calculations!$AQ:$AQ,Subgroup_number)=1,INDEX(Calculations!AQ:BR,MATCH(Subgroup_number,Calculations!AQ:AQ,0),10),IF(Subgroup_number=Calculations!BV$19,Calculations!BV$16,""))</f>
        <v/>
      </c>
      <c r="Q166" s="15" t="str">
        <f>IF(COUNTIF(Calculations!$AQ:$AQ,Subgroup_number)=1,INDEX(Calculations!AQ:BR,MATCH(Subgroup_number,Calculations!AQ:AQ,0),19),IF(Subgroup_number=Calculations!BV$19,Calculations!BV$8,""))</f>
        <v/>
      </c>
      <c r="R166" s="50" t="str">
        <f>IF(COUNTIF(Calculations!$AQ:$AQ,Subgroup_number)=1,INDEX(Calculations!AQ:BR,MATCH(Subgroup_number,Calculations!AQ:AQ,0),20),IF(Subgroup_number=Calculations!BV$19,Calculations!BV$9,""))</f>
        <v/>
      </c>
      <c r="S166" s="116"/>
      <c r="U166" s="116"/>
      <c r="W166" s="116"/>
    </row>
    <row r="167" spans="6:23" x14ac:dyDescent="0.2">
      <c r="F167" s="48">
        <v>166</v>
      </c>
      <c r="G167" s="15" t="str">
        <f>IF(Subgroup_number&lt;=MAX(Calculations!AQ:AQ),IF(COUNTIF(Calculations!Z:Z,"="&amp;'Subgroup Analysis'!F167)=1,INDEX(Lookup_table_subgroup,MATCH(Subgroup_number,Calculations!Z:Z,0),2),VLOOKUP($F167,Calculations!AQ:BR,2,FALSE)),IF(Subgroup_number=Calculations!BV$19,"Combined effect size",""))</f>
        <v/>
      </c>
      <c r="H16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7" s="15" t="str">
        <f>IF(COUNTIF(Calculations!$AQ:$AQ,Subgroup_number)=1,INDEX(Calculations!AQ:BR,MATCH(Subgroup_number,Calculations!AQ:AQ,0),5),IF(Subgroup_number=Calculations!BV$19,Calculations!BV$12,""))</f>
        <v/>
      </c>
      <c r="M167" s="15" t="str">
        <f>IF(COUNTIF(Calculations!$AQ:$AQ,Subgroup_number)=1,INDEX(Calculations!AQ:BR,MATCH(Subgroup_number,Calculations!AQ:AQ,0),6),IF(Subgroup_number=Calculations!BV$19,Calculations!BV$13,""))</f>
        <v/>
      </c>
      <c r="N167" s="15" t="str">
        <f>IF(COUNTIF(Calculations!$AQ:$AQ,Subgroup_number)=1,INDEX(Calculations!AQ:BR,MATCH(Subgroup_number,Calculations!AQ:AQ,0),7),IF(Subgroup_number=Calculations!BV$19,Calculations!BV$14,""))</f>
        <v/>
      </c>
      <c r="O167" s="15" t="str">
        <f>IF(COUNTIF(Calculations!$AQ:$AQ,Subgroup_number)=1,INDEX(Calculations!AQ:BR,MATCH(Subgroup_number,Calculations!AQ:AQ,0),9),IF(Subgroup_number=Calculations!BV$19,Calculations!BV$15,""))</f>
        <v/>
      </c>
      <c r="P167" s="15" t="str">
        <f>IF(COUNTIF(Calculations!$AQ:$AQ,Subgroup_number)=1,INDEX(Calculations!AQ:BR,MATCH(Subgroup_number,Calculations!AQ:AQ,0),10),IF(Subgroup_number=Calculations!BV$19,Calculations!BV$16,""))</f>
        <v/>
      </c>
      <c r="Q167" s="15" t="str">
        <f>IF(COUNTIF(Calculations!$AQ:$AQ,Subgroup_number)=1,INDEX(Calculations!AQ:BR,MATCH(Subgroup_number,Calculations!AQ:AQ,0),19),IF(Subgroup_number=Calculations!BV$19,Calculations!BV$8,""))</f>
        <v/>
      </c>
      <c r="R167" s="50" t="str">
        <f>IF(COUNTIF(Calculations!$AQ:$AQ,Subgroup_number)=1,INDEX(Calculations!AQ:BR,MATCH(Subgroup_number,Calculations!AQ:AQ,0),20),IF(Subgroup_number=Calculations!BV$19,Calculations!BV$9,""))</f>
        <v/>
      </c>
      <c r="S167" s="116"/>
      <c r="U167" s="116"/>
      <c r="W167" s="116"/>
    </row>
    <row r="168" spans="6:23" x14ac:dyDescent="0.2">
      <c r="F168" s="48">
        <v>167</v>
      </c>
      <c r="G168" s="15" t="str">
        <f>IF(Subgroup_number&lt;=MAX(Calculations!AQ:AQ),IF(COUNTIF(Calculations!Z:Z,"="&amp;'Subgroup Analysis'!F168)=1,INDEX(Lookup_table_subgroup,MATCH(Subgroup_number,Calculations!Z:Z,0),2),VLOOKUP($F168,Calculations!AQ:BR,2,FALSE)),IF(Subgroup_number=Calculations!BV$19,"Combined effect size",""))</f>
        <v/>
      </c>
      <c r="H16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8" s="15" t="str">
        <f>IF(COUNTIF(Calculations!$AQ:$AQ,Subgroup_number)=1,INDEX(Calculations!AQ:BR,MATCH(Subgroup_number,Calculations!AQ:AQ,0),5),IF(Subgroup_number=Calculations!BV$19,Calculations!BV$12,""))</f>
        <v/>
      </c>
      <c r="M168" s="15" t="str">
        <f>IF(COUNTIF(Calculations!$AQ:$AQ,Subgroup_number)=1,INDEX(Calculations!AQ:BR,MATCH(Subgroup_number,Calculations!AQ:AQ,0),6),IF(Subgroup_number=Calculations!BV$19,Calculations!BV$13,""))</f>
        <v/>
      </c>
      <c r="N168" s="15" t="str">
        <f>IF(COUNTIF(Calculations!$AQ:$AQ,Subgroup_number)=1,INDEX(Calculations!AQ:BR,MATCH(Subgroup_number,Calculations!AQ:AQ,0),7),IF(Subgroup_number=Calculations!BV$19,Calculations!BV$14,""))</f>
        <v/>
      </c>
      <c r="O168" s="15" t="str">
        <f>IF(COUNTIF(Calculations!$AQ:$AQ,Subgroup_number)=1,INDEX(Calculations!AQ:BR,MATCH(Subgroup_number,Calculations!AQ:AQ,0),9),IF(Subgroup_number=Calculations!BV$19,Calculations!BV$15,""))</f>
        <v/>
      </c>
      <c r="P168" s="15" t="str">
        <f>IF(COUNTIF(Calculations!$AQ:$AQ,Subgroup_number)=1,INDEX(Calculations!AQ:BR,MATCH(Subgroup_number,Calculations!AQ:AQ,0),10),IF(Subgroup_number=Calculations!BV$19,Calculations!BV$16,""))</f>
        <v/>
      </c>
      <c r="Q168" s="15" t="str">
        <f>IF(COUNTIF(Calculations!$AQ:$AQ,Subgroup_number)=1,INDEX(Calculations!AQ:BR,MATCH(Subgroup_number,Calculations!AQ:AQ,0),19),IF(Subgroup_number=Calculations!BV$19,Calculations!BV$8,""))</f>
        <v/>
      </c>
      <c r="R168" s="50" t="str">
        <f>IF(COUNTIF(Calculations!$AQ:$AQ,Subgroup_number)=1,INDEX(Calculations!AQ:BR,MATCH(Subgroup_number,Calculations!AQ:AQ,0),20),IF(Subgroup_number=Calculations!BV$19,Calculations!BV$9,""))</f>
        <v/>
      </c>
      <c r="S168" s="116"/>
      <c r="U168" s="116"/>
      <c r="W168" s="116"/>
    </row>
    <row r="169" spans="6:23" x14ac:dyDescent="0.2">
      <c r="F169" s="48">
        <v>168</v>
      </c>
      <c r="G169" s="15" t="str">
        <f>IF(Subgroup_number&lt;=MAX(Calculations!AQ:AQ),IF(COUNTIF(Calculations!Z:Z,"="&amp;'Subgroup Analysis'!F169)=1,INDEX(Lookup_table_subgroup,MATCH(Subgroup_number,Calculations!Z:Z,0),2),VLOOKUP($F169,Calculations!AQ:BR,2,FALSE)),IF(Subgroup_number=Calculations!BV$19,"Combined effect size",""))</f>
        <v/>
      </c>
      <c r="H16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6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6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6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69" s="15" t="str">
        <f>IF(COUNTIF(Calculations!$AQ:$AQ,Subgroup_number)=1,INDEX(Calculations!AQ:BR,MATCH(Subgroup_number,Calculations!AQ:AQ,0),5),IF(Subgroup_number=Calculations!BV$19,Calculations!BV$12,""))</f>
        <v/>
      </c>
      <c r="M169" s="15" t="str">
        <f>IF(COUNTIF(Calculations!$AQ:$AQ,Subgroup_number)=1,INDEX(Calculations!AQ:BR,MATCH(Subgroup_number,Calculations!AQ:AQ,0),6),IF(Subgroup_number=Calculations!BV$19,Calculations!BV$13,""))</f>
        <v/>
      </c>
      <c r="N169" s="15" t="str">
        <f>IF(COUNTIF(Calculations!$AQ:$AQ,Subgroup_number)=1,INDEX(Calculations!AQ:BR,MATCH(Subgroup_number,Calculations!AQ:AQ,0),7),IF(Subgroup_number=Calculations!BV$19,Calculations!BV$14,""))</f>
        <v/>
      </c>
      <c r="O169" s="15" t="str">
        <f>IF(COUNTIF(Calculations!$AQ:$AQ,Subgroup_number)=1,INDEX(Calculations!AQ:BR,MATCH(Subgroup_number,Calculations!AQ:AQ,0),9),IF(Subgroup_number=Calculations!BV$19,Calculations!BV$15,""))</f>
        <v/>
      </c>
      <c r="P169" s="15" t="str">
        <f>IF(COUNTIF(Calculations!$AQ:$AQ,Subgroup_number)=1,INDEX(Calculations!AQ:BR,MATCH(Subgroup_number,Calculations!AQ:AQ,0),10),IF(Subgroup_number=Calculations!BV$19,Calculations!BV$16,""))</f>
        <v/>
      </c>
      <c r="Q169" s="15" t="str">
        <f>IF(COUNTIF(Calculations!$AQ:$AQ,Subgroup_number)=1,INDEX(Calculations!AQ:BR,MATCH(Subgroup_number,Calculations!AQ:AQ,0),19),IF(Subgroup_number=Calculations!BV$19,Calculations!BV$8,""))</f>
        <v/>
      </c>
      <c r="R169" s="50" t="str">
        <f>IF(COUNTIF(Calculations!$AQ:$AQ,Subgroup_number)=1,INDEX(Calculations!AQ:BR,MATCH(Subgroup_number,Calculations!AQ:AQ,0),20),IF(Subgroup_number=Calculations!BV$19,Calculations!BV$9,""))</f>
        <v/>
      </c>
      <c r="S169" s="116"/>
      <c r="U169" s="116"/>
      <c r="W169" s="116"/>
    </row>
    <row r="170" spans="6:23" x14ac:dyDescent="0.2">
      <c r="F170" s="48">
        <v>169</v>
      </c>
      <c r="G170" s="15" t="str">
        <f>IF(Subgroup_number&lt;=MAX(Calculations!AQ:AQ),IF(COUNTIF(Calculations!Z:Z,"="&amp;'Subgroup Analysis'!F170)=1,INDEX(Lookup_table_subgroup,MATCH(Subgroup_number,Calculations!Z:Z,0),2),VLOOKUP($F170,Calculations!AQ:BR,2,FALSE)),IF(Subgroup_number=Calculations!BV$19,"Combined effect size",""))</f>
        <v/>
      </c>
      <c r="H17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0" s="15" t="str">
        <f>IF(COUNTIF(Calculations!$AQ:$AQ,Subgroup_number)=1,INDEX(Calculations!AQ:BR,MATCH(Subgroup_number,Calculations!AQ:AQ,0),5),IF(Subgroup_number=Calculations!BV$19,Calculations!BV$12,""))</f>
        <v/>
      </c>
      <c r="M170" s="15" t="str">
        <f>IF(COUNTIF(Calculations!$AQ:$AQ,Subgroup_number)=1,INDEX(Calculations!AQ:BR,MATCH(Subgroup_number,Calculations!AQ:AQ,0),6),IF(Subgroup_number=Calculations!BV$19,Calculations!BV$13,""))</f>
        <v/>
      </c>
      <c r="N170" s="15" t="str">
        <f>IF(COUNTIF(Calculations!$AQ:$AQ,Subgroup_number)=1,INDEX(Calculations!AQ:BR,MATCH(Subgroup_number,Calculations!AQ:AQ,0),7),IF(Subgroup_number=Calculations!BV$19,Calculations!BV$14,""))</f>
        <v/>
      </c>
      <c r="O170" s="15" t="str">
        <f>IF(COUNTIF(Calculations!$AQ:$AQ,Subgroup_number)=1,INDEX(Calculations!AQ:BR,MATCH(Subgroup_number,Calculations!AQ:AQ,0),9),IF(Subgroup_number=Calculations!BV$19,Calculations!BV$15,""))</f>
        <v/>
      </c>
      <c r="P170" s="15" t="str">
        <f>IF(COUNTIF(Calculations!$AQ:$AQ,Subgroup_number)=1,INDEX(Calculations!AQ:BR,MATCH(Subgroup_number,Calculations!AQ:AQ,0),10),IF(Subgroup_number=Calculations!BV$19,Calculations!BV$16,""))</f>
        <v/>
      </c>
      <c r="Q170" s="15" t="str">
        <f>IF(COUNTIF(Calculations!$AQ:$AQ,Subgroup_number)=1,INDEX(Calculations!AQ:BR,MATCH(Subgroup_number,Calculations!AQ:AQ,0),19),IF(Subgroup_number=Calculations!BV$19,Calculations!BV$8,""))</f>
        <v/>
      </c>
      <c r="R170" s="50" t="str">
        <f>IF(COUNTIF(Calculations!$AQ:$AQ,Subgroup_number)=1,INDEX(Calculations!AQ:BR,MATCH(Subgroup_number,Calculations!AQ:AQ,0),20),IF(Subgroup_number=Calculations!BV$19,Calculations!BV$9,""))</f>
        <v/>
      </c>
      <c r="S170" s="116"/>
      <c r="U170" s="116"/>
      <c r="W170" s="116"/>
    </row>
    <row r="171" spans="6:23" x14ac:dyDescent="0.2">
      <c r="F171" s="48">
        <v>170</v>
      </c>
      <c r="G171" s="15" t="str">
        <f>IF(Subgroup_number&lt;=MAX(Calculations!AQ:AQ),IF(COUNTIF(Calculations!Z:Z,"="&amp;'Subgroup Analysis'!F171)=1,INDEX(Lookup_table_subgroup,MATCH(Subgroup_number,Calculations!Z:Z,0),2),VLOOKUP($F171,Calculations!AQ:BR,2,FALSE)),IF(Subgroup_number=Calculations!BV$19,"Combined effect size",""))</f>
        <v/>
      </c>
      <c r="H17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1" s="15" t="str">
        <f>IF(COUNTIF(Calculations!$AQ:$AQ,Subgroup_number)=1,INDEX(Calculations!AQ:BR,MATCH(Subgroup_number,Calculations!AQ:AQ,0),5),IF(Subgroup_number=Calculations!BV$19,Calculations!BV$12,""))</f>
        <v/>
      </c>
      <c r="M171" s="15" t="str">
        <f>IF(COUNTIF(Calculations!$AQ:$AQ,Subgroup_number)=1,INDEX(Calculations!AQ:BR,MATCH(Subgroup_number,Calculations!AQ:AQ,0),6),IF(Subgroup_number=Calculations!BV$19,Calculations!BV$13,""))</f>
        <v/>
      </c>
      <c r="N171" s="15" t="str">
        <f>IF(COUNTIF(Calculations!$AQ:$AQ,Subgroup_number)=1,INDEX(Calculations!AQ:BR,MATCH(Subgroup_number,Calculations!AQ:AQ,0),7),IF(Subgroup_number=Calculations!BV$19,Calculations!BV$14,""))</f>
        <v/>
      </c>
      <c r="O171" s="15" t="str">
        <f>IF(COUNTIF(Calculations!$AQ:$AQ,Subgroup_number)=1,INDEX(Calculations!AQ:BR,MATCH(Subgroup_number,Calculations!AQ:AQ,0),9),IF(Subgroup_number=Calculations!BV$19,Calculations!BV$15,""))</f>
        <v/>
      </c>
      <c r="P171" s="15" t="str">
        <f>IF(COUNTIF(Calculations!$AQ:$AQ,Subgroup_number)=1,INDEX(Calculations!AQ:BR,MATCH(Subgroup_number,Calculations!AQ:AQ,0),10),IF(Subgroup_number=Calculations!BV$19,Calculations!BV$16,""))</f>
        <v/>
      </c>
      <c r="Q171" s="15" t="str">
        <f>IF(COUNTIF(Calculations!$AQ:$AQ,Subgroup_number)=1,INDEX(Calculations!AQ:BR,MATCH(Subgroup_number,Calculations!AQ:AQ,0),19),IF(Subgroup_number=Calculations!BV$19,Calculations!BV$8,""))</f>
        <v/>
      </c>
      <c r="R171" s="50" t="str">
        <f>IF(COUNTIF(Calculations!$AQ:$AQ,Subgroup_number)=1,INDEX(Calculations!AQ:BR,MATCH(Subgroup_number,Calculations!AQ:AQ,0),20),IF(Subgroup_number=Calculations!BV$19,Calculations!BV$9,""))</f>
        <v/>
      </c>
      <c r="S171" s="116"/>
      <c r="U171" s="116"/>
      <c r="W171" s="116"/>
    </row>
    <row r="172" spans="6:23" x14ac:dyDescent="0.2">
      <c r="F172" s="48">
        <v>171</v>
      </c>
      <c r="G172" s="15" t="str">
        <f>IF(Subgroup_number&lt;=MAX(Calculations!AQ:AQ),IF(COUNTIF(Calculations!Z:Z,"="&amp;'Subgroup Analysis'!F172)=1,INDEX(Lookup_table_subgroup,MATCH(Subgroup_number,Calculations!Z:Z,0),2),VLOOKUP($F172,Calculations!AQ:BR,2,FALSE)),IF(Subgroup_number=Calculations!BV$19,"Combined effect size",""))</f>
        <v/>
      </c>
      <c r="H17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2" s="15" t="str">
        <f>IF(COUNTIF(Calculations!$AQ:$AQ,Subgroup_number)=1,INDEX(Calculations!AQ:BR,MATCH(Subgroup_number,Calculations!AQ:AQ,0),5),IF(Subgroup_number=Calculations!BV$19,Calculations!BV$12,""))</f>
        <v/>
      </c>
      <c r="M172" s="15" t="str">
        <f>IF(COUNTIF(Calculations!$AQ:$AQ,Subgroup_number)=1,INDEX(Calculations!AQ:BR,MATCH(Subgroup_number,Calculations!AQ:AQ,0),6),IF(Subgroup_number=Calculations!BV$19,Calculations!BV$13,""))</f>
        <v/>
      </c>
      <c r="N172" s="15" t="str">
        <f>IF(COUNTIF(Calculations!$AQ:$AQ,Subgroup_number)=1,INDEX(Calculations!AQ:BR,MATCH(Subgroup_number,Calculations!AQ:AQ,0),7),IF(Subgroup_number=Calculations!BV$19,Calculations!BV$14,""))</f>
        <v/>
      </c>
      <c r="O172" s="15" t="str">
        <f>IF(COUNTIF(Calculations!$AQ:$AQ,Subgroup_number)=1,INDEX(Calculations!AQ:BR,MATCH(Subgroup_number,Calculations!AQ:AQ,0),9),IF(Subgroup_number=Calculations!BV$19,Calculations!BV$15,""))</f>
        <v/>
      </c>
      <c r="P172" s="15" t="str">
        <f>IF(COUNTIF(Calculations!$AQ:$AQ,Subgroup_number)=1,INDEX(Calculations!AQ:BR,MATCH(Subgroup_number,Calculations!AQ:AQ,0),10),IF(Subgroup_number=Calculations!BV$19,Calculations!BV$16,""))</f>
        <v/>
      </c>
      <c r="Q172" s="15" t="str">
        <f>IF(COUNTIF(Calculations!$AQ:$AQ,Subgroup_number)=1,INDEX(Calculations!AQ:BR,MATCH(Subgroup_number,Calculations!AQ:AQ,0),19),IF(Subgroup_number=Calculations!BV$19,Calculations!BV$8,""))</f>
        <v/>
      </c>
      <c r="R172" s="50" t="str">
        <f>IF(COUNTIF(Calculations!$AQ:$AQ,Subgroup_number)=1,INDEX(Calculations!AQ:BR,MATCH(Subgroup_number,Calculations!AQ:AQ,0),20),IF(Subgroup_number=Calculations!BV$19,Calculations!BV$9,""))</f>
        <v/>
      </c>
      <c r="S172" s="116"/>
      <c r="U172" s="116"/>
      <c r="W172" s="116"/>
    </row>
    <row r="173" spans="6:23" x14ac:dyDescent="0.2">
      <c r="F173" s="48">
        <v>172</v>
      </c>
      <c r="G173" s="15" t="str">
        <f>IF(Subgroup_number&lt;=MAX(Calculations!AQ:AQ),IF(COUNTIF(Calculations!Z:Z,"="&amp;'Subgroup Analysis'!F173)=1,INDEX(Lookup_table_subgroup,MATCH(Subgroup_number,Calculations!Z:Z,0),2),VLOOKUP($F173,Calculations!AQ:BR,2,FALSE)),IF(Subgroup_number=Calculations!BV$19,"Combined effect size",""))</f>
        <v/>
      </c>
      <c r="H17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3" s="15" t="str">
        <f>IF(COUNTIF(Calculations!$AQ:$AQ,Subgroup_number)=1,INDEX(Calculations!AQ:BR,MATCH(Subgroup_number,Calculations!AQ:AQ,0),5),IF(Subgroup_number=Calculations!BV$19,Calculations!BV$12,""))</f>
        <v/>
      </c>
      <c r="M173" s="15" t="str">
        <f>IF(COUNTIF(Calculations!$AQ:$AQ,Subgroup_number)=1,INDEX(Calculations!AQ:BR,MATCH(Subgroup_number,Calculations!AQ:AQ,0),6),IF(Subgroup_number=Calculations!BV$19,Calculations!BV$13,""))</f>
        <v/>
      </c>
      <c r="N173" s="15" t="str">
        <f>IF(COUNTIF(Calculations!$AQ:$AQ,Subgroup_number)=1,INDEX(Calculations!AQ:BR,MATCH(Subgroup_number,Calculations!AQ:AQ,0),7),IF(Subgroup_number=Calculations!BV$19,Calculations!BV$14,""))</f>
        <v/>
      </c>
      <c r="O173" s="15" t="str">
        <f>IF(COUNTIF(Calculations!$AQ:$AQ,Subgroup_number)=1,INDEX(Calculations!AQ:BR,MATCH(Subgroup_number,Calculations!AQ:AQ,0),9),IF(Subgroup_number=Calculations!BV$19,Calculations!BV$15,""))</f>
        <v/>
      </c>
      <c r="P173" s="15" t="str">
        <f>IF(COUNTIF(Calculations!$AQ:$AQ,Subgroup_number)=1,INDEX(Calculations!AQ:BR,MATCH(Subgroup_number,Calculations!AQ:AQ,0),10),IF(Subgroup_number=Calculations!BV$19,Calculations!BV$16,""))</f>
        <v/>
      </c>
      <c r="Q173" s="15" t="str">
        <f>IF(COUNTIF(Calculations!$AQ:$AQ,Subgroup_number)=1,INDEX(Calculations!AQ:BR,MATCH(Subgroup_number,Calculations!AQ:AQ,0),19),IF(Subgroup_number=Calculations!BV$19,Calculations!BV$8,""))</f>
        <v/>
      </c>
      <c r="R173" s="50" t="str">
        <f>IF(COUNTIF(Calculations!$AQ:$AQ,Subgroup_number)=1,INDEX(Calculations!AQ:BR,MATCH(Subgroup_number,Calculations!AQ:AQ,0),20),IF(Subgroup_number=Calculations!BV$19,Calculations!BV$9,""))</f>
        <v/>
      </c>
      <c r="S173" s="116"/>
      <c r="U173" s="116"/>
      <c r="W173" s="116"/>
    </row>
    <row r="174" spans="6:23" x14ac:dyDescent="0.2">
      <c r="F174" s="48">
        <v>173</v>
      </c>
      <c r="G174" s="15" t="str">
        <f>IF(Subgroup_number&lt;=MAX(Calculations!AQ:AQ),IF(COUNTIF(Calculations!Z:Z,"="&amp;'Subgroup Analysis'!F174)=1,INDEX(Lookup_table_subgroup,MATCH(Subgroup_number,Calculations!Z:Z,0),2),VLOOKUP($F174,Calculations!AQ:BR,2,FALSE)),IF(Subgroup_number=Calculations!BV$19,"Combined effect size",""))</f>
        <v/>
      </c>
      <c r="H17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4" s="15" t="str">
        <f>IF(COUNTIF(Calculations!$AQ:$AQ,Subgroup_number)=1,INDEX(Calculations!AQ:BR,MATCH(Subgroup_number,Calculations!AQ:AQ,0),5),IF(Subgroup_number=Calculations!BV$19,Calculations!BV$12,""))</f>
        <v/>
      </c>
      <c r="M174" s="15" t="str">
        <f>IF(COUNTIF(Calculations!$AQ:$AQ,Subgroup_number)=1,INDEX(Calculations!AQ:BR,MATCH(Subgroup_number,Calculations!AQ:AQ,0),6),IF(Subgroup_number=Calculations!BV$19,Calculations!BV$13,""))</f>
        <v/>
      </c>
      <c r="N174" s="15" t="str">
        <f>IF(COUNTIF(Calculations!$AQ:$AQ,Subgroup_number)=1,INDEX(Calculations!AQ:BR,MATCH(Subgroup_number,Calculations!AQ:AQ,0),7),IF(Subgroup_number=Calculations!BV$19,Calculations!BV$14,""))</f>
        <v/>
      </c>
      <c r="O174" s="15" t="str">
        <f>IF(COUNTIF(Calculations!$AQ:$AQ,Subgroup_number)=1,INDEX(Calculations!AQ:BR,MATCH(Subgroup_number,Calculations!AQ:AQ,0),9),IF(Subgroup_number=Calculations!BV$19,Calculations!BV$15,""))</f>
        <v/>
      </c>
      <c r="P174" s="15" t="str">
        <f>IF(COUNTIF(Calculations!$AQ:$AQ,Subgroup_number)=1,INDEX(Calculations!AQ:BR,MATCH(Subgroup_number,Calculations!AQ:AQ,0),10),IF(Subgroup_number=Calculations!BV$19,Calculations!BV$16,""))</f>
        <v/>
      </c>
      <c r="Q174" s="15" t="str">
        <f>IF(COUNTIF(Calculations!$AQ:$AQ,Subgroup_number)=1,INDEX(Calculations!AQ:BR,MATCH(Subgroup_number,Calculations!AQ:AQ,0),19),IF(Subgroup_number=Calculations!BV$19,Calculations!BV$8,""))</f>
        <v/>
      </c>
      <c r="R174" s="50" t="str">
        <f>IF(COUNTIF(Calculations!$AQ:$AQ,Subgroup_number)=1,INDEX(Calculations!AQ:BR,MATCH(Subgroup_number,Calculations!AQ:AQ,0),20),IF(Subgroup_number=Calculations!BV$19,Calculations!BV$9,""))</f>
        <v/>
      </c>
      <c r="S174" s="116"/>
      <c r="U174" s="116"/>
      <c r="W174" s="116"/>
    </row>
    <row r="175" spans="6:23" x14ac:dyDescent="0.2">
      <c r="F175" s="48">
        <v>174</v>
      </c>
      <c r="G175" s="15" t="str">
        <f>IF(Subgroup_number&lt;=MAX(Calculations!AQ:AQ),IF(COUNTIF(Calculations!Z:Z,"="&amp;'Subgroup Analysis'!F175)=1,INDEX(Lookup_table_subgroup,MATCH(Subgroup_number,Calculations!Z:Z,0),2),VLOOKUP($F175,Calculations!AQ:BR,2,FALSE)),IF(Subgroup_number=Calculations!BV$19,"Combined effect size",""))</f>
        <v/>
      </c>
      <c r="H17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5" s="15" t="str">
        <f>IF(COUNTIF(Calculations!$AQ:$AQ,Subgroup_number)=1,INDEX(Calculations!AQ:BR,MATCH(Subgroup_number,Calculations!AQ:AQ,0),5),IF(Subgroup_number=Calculations!BV$19,Calculations!BV$12,""))</f>
        <v/>
      </c>
      <c r="M175" s="15" t="str">
        <f>IF(COUNTIF(Calculations!$AQ:$AQ,Subgroup_number)=1,INDEX(Calculations!AQ:BR,MATCH(Subgroup_number,Calculations!AQ:AQ,0),6),IF(Subgroup_number=Calculations!BV$19,Calculations!BV$13,""))</f>
        <v/>
      </c>
      <c r="N175" s="15" t="str">
        <f>IF(COUNTIF(Calculations!$AQ:$AQ,Subgroup_number)=1,INDEX(Calculations!AQ:BR,MATCH(Subgroup_number,Calculations!AQ:AQ,0),7),IF(Subgroup_number=Calculations!BV$19,Calculations!BV$14,""))</f>
        <v/>
      </c>
      <c r="O175" s="15" t="str">
        <f>IF(COUNTIF(Calculations!$AQ:$AQ,Subgroup_number)=1,INDEX(Calculations!AQ:BR,MATCH(Subgroup_number,Calculations!AQ:AQ,0),9),IF(Subgroup_number=Calculations!BV$19,Calculations!BV$15,""))</f>
        <v/>
      </c>
      <c r="P175" s="15" t="str">
        <f>IF(COUNTIF(Calculations!$AQ:$AQ,Subgroup_number)=1,INDEX(Calculations!AQ:BR,MATCH(Subgroup_number,Calculations!AQ:AQ,0),10),IF(Subgroup_number=Calculations!BV$19,Calculations!BV$16,""))</f>
        <v/>
      </c>
      <c r="Q175" s="15" t="str">
        <f>IF(COUNTIF(Calculations!$AQ:$AQ,Subgroup_number)=1,INDEX(Calculations!AQ:BR,MATCH(Subgroup_number,Calculations!AQ:AQ,0),19),IF(Subgroup_number=Calculations!BV$19,Calculations!BV$8,""))</f>
        <v/>
      </c>
      <c r="R175" s="50" t="str">
        <f>IF(COUNTIF(Calculations!$AQ:$AQ,Subgroup_number)=1,INDEX(Calculations!AQ:BR,MATCH(Subgroup_number,Calculations!AQ:AQ,0),20),IF(Subgroup_number=Calculations!BV$19,Calculations!BV$9,""))</f>
        <v/>
      </c>
      <c r="S175" s="116"/>
      <c r="U175" s="116"/>
      <c r="W175" s="116"/>
    </row>
    <row r="176" spans="6:23" x14ac:dyDescent="0.2">
      <c r="F176" s="48">
        <v>175</v>
      </c>
      <c r="G176" s="15" t="str">
        <f>IF(Subgroup_number&lt;=MAX(Calculations!AQ:AQ),IF(COUNTIF(Calculations!Z:Z,"="&amp;'Subgroup Analysis'!F176)=1,INDEX(Lookup_table_subgroup,MATCH(Subgroup_number,Calculations!Z:Z,0),2),VLOOKUP($F176,Calculations!AQ:BR,2,FALSE)),IF(Subgroup_number=Calculations!BV$19,"Combined effect size",""))</f>
        <v/>
      </c>
      <c r="H17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6" s="15" t="str">
        <f>IF(COUNTIF(Calculations!$AQ:$AQ,Subgroup_number)=1,INDEX(Calculations!AQ:BR,MATCH(Subgroup_number,Calculations!AQ:AQ,0),5),IF(Subgroup_number=Calculations!BV$19,Calculations!BV$12,""))</f>
        <v/>
      </c>
      <c r="M176" s="15" t="str">
        <f>IF(COUNTIF(Calculations!$AQ:$AQ,Subgroup_number)=1,INDEX(Calculations!AQ:BR,MATCH(Subgroup_number,Calculations!AQ:AQ,0),6),IF(Subgroup_number=Calculations!BV$19,Calculations!BV$13,""))</f>
        <v/>
      </c>
      <c r="N176" s="15" t="str">
        <f>IF(COUNTIF(Calculations!$AQ:$AQ,Subgroup_number)=1,INDEX(Calculations!AQ:BR,MATCH(Subgroup_number,Calculations!AQ:AQ,0),7),IF(Subgroup_number=Calculations!BV$19,Calculations!BV$14,""))</f>
        <v/>
      </c>
      <c r="O176" s="15" t="str">
        <f>IF(COUNTIF(Calculations!$AQ:$AQ,Subgroup_number)=1,INDEX(Calculations!AQ:BR,MATCH(Subgroup_number,Calculations!AQ:AQ,0),9),IF(Subgroup_number=Calculations!BV$19,Calculations!BV$15,""))</f>
        <v/>
      </c>
      <c r="P176" s="15" t="str">
        <f>IF(COUNTIF(Calculations!$AQ:$AQ,Subgroup_number)=1,INDEX(Calculations!AQ:BR,MATCH(Subgroup_number,Calculations!AQ:AQ,0),10),IF(Subgroup_number=Calculations!BV$19,Calculations!BV$16,""))</f>
        <v/>
      </c>
      <c r="Q176" s="15" t="str">
        <f>IF(COUNTIF(Calculations!$AQ:$AQ,Subgroup_number)=1,INDEX(Calculations!AQ:BR,MATCH(Subgroup_number,Calculations!AQ:AQ,0),19),IF(Subgroup_number=Calculations!BV$19,Calculations!BV$8,""))</f>
        <v/>
      </c>
      <c r="R176" s="50" t="str">
        <f>IF(COUNTIF(Calculations!$AQ:$AQ,Subgroup_number)=1,INDEX(Calculations!AQ:BR,MATCH(Subgroup_number,Calculations!AQ:AQ,0),20),IF(Subgroup_number=Calculations!BV$19,Calculations!BV$9,""))</f>
        <v/>
      </c>
      <c r="S176" s="116"/>
      <c r="U176" s="116"/>
      <c r="W176" s="116"/>
    </row>
    <row r="177" spans="6:23" x14ac:dyDescent="0.2">
      <c r="F177" s="48">
        <v>176</v>
      </c>
      <c r="G177" s="15" t="str">
        <f>IF(Subgroup_number&lt;=MAX(Calculations!AQ:AQ),IF(COUNTIF(Calculations!Z:Z,"="&amp;'Subgroup Analysis'!F177)=1,INDEX(Lookup_table_subgroup,MATCH(Subgroup_number,Calculations!Z:Z,0),2),VLOOKUP($F177,Calculations!AQ:BR,2,FALSE)),IF(Subgroup_number=Calculations!BV$19,"Combined effect size",""))</f>
        <v/>
      </c>
      <c r="H17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7" s="15" t="str">
        <f>IF(COUNTIF(Calculations!$AQ:$AQ,Subgroup_number)=1,INDEX(Calculations!AQ:BR,MATCH(Subgroup_number,Calculations!AQ:AQ,0),5),IF(Subgroup_number=Calculations!BV$19,Calculations!BV$12,""))</f>
        <v/>
      </c>
      <c r="M177" s="15" t="str">
        <f>IF(COUNTIF(Calculations!$AQ:$AQ,Subgroup_number)=1,INDEX(Calculations!AQ:BR,MATCH(Subgroup_number,Calculations!AQ:AQ,0),6),IF(Subgroup_number=Calculations!BV$19,Calculations!BV$13,""))</f>
        <v/>
      </c>
      <c r="N177" s="15" t="str">
        <f>IF(COUNTIF(Calculations!$AQ:$AQ,Subgroup_number)=1,INDEX(Calculations!AQ:BR,MATCH(Subgroup_number,Calculations!AQ:AQ,0),7),IF(Subgroup_number=Calculations!BV$19,Calculations!BV$14,""))</f>
        <v/>
      </c>
      <c r="O177" s="15" t="str">
        <f>IF(COUNTIF(Calculations!$AQ:$AQ,Subgroup_number)=1,INDEX(Calculations!AQ:BR,MATCH(Subgroup_number,Calculations!AQ:AQ,0),9),IF(Subgroup_number=Calculations!BV$19,Calculations!BV$15,""))</f>
        <v/>
      </c>
      <c r="P177" s="15" t="str">
        <f>IF(COUNTIF(Calculations!$AQ:$AQ,Subgroup_number)=1,INDEX(Calculations!AQ:BR,MATCH(Subgroup_number,Calculations!AQ:AQ,0),10),IF(Subgroup_number=Calculations!BV$19,Calculations!BV$16,""))</f>
        <v/>
      </c>
      <c r="Q177" s="15" t="str">
        <f>IF(COUNTIF(Calculations!$AQ:$AQ,Subgroup_number)=1,INDEX(Calculations!AQ:BR,MATCH(Subgroup_number,Calculations!AQ:AQ,0),19),IF(Subgroup_number=Calculations!BV$19,Calculations!BV$8,""))</f>
        <v/>
      </c>
      <c r="R177" s="50" t="str">
        <f>IF(COUNTIF(Calculations!$AQ:$AQ,Subgroup_number)=1,INDEX(Calculations!AQ:BR,MATCH(Subgroup_number,Calculations!AQ:AQ,0),20),IF(Subgroup_number=Calculations!BV$19,Calculations!BV$9,""))</f>
        <v/>
      </c>
      <c r="S177" s="116"/>
      <c r="U177" s="116"/>
      <c r="W177" s="116"/>
    </row>
    <row r="178" spans="6:23" x14ac:dyDescent="0.2">
      <c r="F178" s="48">
        <v>177</v>
      </c>
      <c r="G178" s="15" t="str">
        <f>IF(Subgroup_number&lt;=MAX(Calculations!AQ:AQ),IF(COUNTIF(Calculations!Z:Z,"="&amp;'Subgroup Analysis'!F178)=1,INDEX(Lookup_table_subgroup,MATCH(Subgroup_number,Calculations!Z:Z,0),2),VLOOKUP($F178,Calculations!AQ:BR,2,FALSE)),IF(Subgroup_number=Calculations!BV$19,"Combined effect size",""))</f>
        <v/>
      </c>
      <c r="H17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8" s="15" t="str">
        <f>IF(COUNTIF(Calculations!$AQ:$AQ,Subgroup_number)=1,INDEX(Calculations!AQ:BR,MATCH(Subgroup_number,Calculations!AQ:AQ,0),5),IF(Subgroup_number=Calculations!BV$19,Calculations!BV$12,""))</f>
        <v/>
      </c>
      <c r="M178" s="15" t="str">
        <f>IF(COUNTIF(Calculations!$AQ:$AQ,Subgroup_number)=1,INDEX(Calculations!AQ:BR,MATCH(Subgroup_number,Calculations!AQ:AQ,0),6),IF(Subgroup_number=Calculations!BV$19,Calculations!BV$13,""))</f>
        <v/>
      </c>
      <c r="N178" s="15" t="str">
        <f>IF(COUNTIF(Calculations!$AQ:$AQ,Subgroup_number)=1,INDEX(Calculations!AQ:BR,MATCH(Subgroup_number,Calculations!AQ:AQ,0),7),IF(Subgroup_number=Calculations!BV$19,Calculations!BV$14,""))</f>
        <v/>
      </c>
      <c r="O178" s="15" t="str">
        <f>IF(COUNTIF(Calculations!$AQ:$AQ,Subgroup_number)=1,INDEX(Calculations!AQ:BR,MATCH(Subgroup_number,Calculations!AQ:AQ,0),9),IF(Subgroup_number=Calculations!BV$19,Calculations!BV$15,""))</f>
        <v/>
      </c>
      <c r="P178" s="15" t="str">
        <f>IF(COUNTIF(Calculations!$AQ:$AQ,Subgroup_number)=1,INDEX(Calculations!AQ:BR,MATCH(Subgroup_number,Calculations!AQ:AQ,0),10),IF(Subgroup_number=Calculations!BV$19,Calculations!BV$16,""))</f>
        <v/>
      </c>
      <c r="Q178" s="15" t="str">
        <f>IF(COUNTIF(Calculations!$AQ:$AQ,Subgroup_number)=1,INDEX(Calculations!AQ:BR,MATCH(Subgroup_number,Calculations!AQ:AQ,0),19),IF(Subgroup_number=Calculations!BV$19,Calculations!BV$8,""))</f>
        <v/>
      </c>
      <c r="R178" s="50" t="str">
        <f>IF(COUNTIF(Calculations!$AQ:$AQ,Subgroup_number)=1,INDEX(Calculations!AQ:BR,MATCH(Subgroup_number,Calculations!AQ:AQ,0),20),IF(Subgroup_number=Calculations!BV$19,Calculations!BV$9,""))</f>
        <v/>
      </c>
      <c r="S178" s="116"/>
      <c r="U178" s="116"/>
      <c r="W178" s="116"/>
    </row>
    <row r="179" spans="6:23" x14ac:dyDescent="0.2">
      <c r="F179" s="48">
        <v>178</v>
      </c>
      <c r="G179" s="15" t="str">
        <f>IF(Subgroup_number&lt;=MAX(Calculations!AQ:AQ),IF(COUNTIF(Calculations!Z:Z,"="&amp;'Subgroup Analysis'!F179)=1,INDEX(Lookup_table_subgroup,MATCH(Subgroup_number,Calculations!Z:Z,0),2),VLOOKUP($F179,Calculations!AQ:BR,2,FALSE)),IF(Subgroup_number=Calculations!BV$19,"Combined effect size",""))</f>
        <v/>
      </c>
      <c r="H17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7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7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7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79" s="15" t="str">
        <f>IF(COUNTIF(Calculations!$AQ:$AQ,Subgroup_number)=1,INDEX(Calculations!AQ:BR,MATCH(Subgroup_number,Calculations!AQ:AQ,0),5),IF(Subgroup_number=Calculations!BV$19,Calculations!BV$12,""))</f>
        <v/>
      </c>
      <c r="M179" s="15" t="str">
        <f>IF(COUNTIF(Calculations!$AQ:$AQ,Subgroup_number)=1,INDEX(Calculations!AQ:BR,MATCH(Subgroup_number,Calculations!AQ:AQ,0),6),IF(Subgroup_number=Calculations!BV$19,Calculations!BV$13,""))</f>
        <v/>
      </c>
      <c r="N179" s="15" t="str">
        <f>IF(COUNTIF(Calculations!$AQ:$AQ,Subgroup_number)=1,INDEX(Calculations!AQ:BR,MATCH(Subgroup_number,Calculations!AQ:AQ,0),7),IF(Subgroup_number=Calculations!BV$19,Calculations!BV$14,""))</f>
        <v/>
      </c>
      <c r="O179" s="15" t="str">
        <f>IF(COUNTIF(Calculations!$AQ:$AQ,Subgroup_number)=1,INDEX(Calculations!AQ:BR,MATCH(Subgroup_number,Calculations!AQ:AQ,0),9),IF(Subgroup_number=Calculations!BV$19,Calculations!BV$15,""))</f>
        <v/>
      </c>
      <c r="P179" s="15" t="str">
        <f>IF(COUNTIF(Calculations!$AQ:$AQ,Subgroup_number)=1,INDEX(Calculations!AQ:BR,MATCH(Subgroup_number,Calculations!AQ:AQ,0),10),IF(Subgroup_number=Calculations!BV$19,Calculations!BV$16,""))</f>
        <v/>
      </c>
      <c r="Q179" s="15" t="str">
        <f>IF(COUNTIF(Calculations!$AQ:$AQ,Subgroup_number)=1,INDEX(Calculations!AQ:BR,MATCH(Subgroup_number,Calculations!AQ:AQ,0),19),IF(Subgroup_number=Calculations!BV$19,Calculations!BV$8,""))</f>
        <v/>
      </c>
      <c r="R179" s="50" t="str">
        <f>IF(COUNTIF(Calculations!$AQ:$AQ,Subgroup_number)=1,INDEX(Calculations!AQ:BR,MATCH(Subgroup_number,Calculations!AQ:AQ,0),20),IF(Subgroup_number=Calculations!BV$19,Calculations!BV$9,""))</f>
        <v/>
      </c>
      <c r="S179" s="116"/>
      <c r="U179" s="116"/>
      <c r="W179" s="116"/>
    </row>
    <row r="180" spans="6:23" x14ac:dyDescent="0.2">
      <c r="F180" s="48">
        <v>179</v>
      </c>
      <c r="G180" s="15" t="str">
        <f>IF(Subgroup_number&lt;=MAX(Calculations!AQ:AQ),IF(COUNTIF(Calculations!Z:Z,"="&amp;'Subgroup Analysis'!F180)=1,INDEX(Lookup_table_subgroup,MATCH(Subgroup_number,Calculations!Z:Z,0),2),VLOOKUP($F180,Calculations!AQ:BR,2,FALSE)),IF(Subgroup_number=Calculations!BV$19,"Combined effect size",""))</f>
        <v/>
      </c>
      <c r="H18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0" s="15" t="str">
        <f>IF(COUNTIF(Calculations!$AQ:$AQ,Subgroup_number)=1,INDEX(Calculations!AQ:BR,MATCH(Subgroup_number,Calculations!AQ:AQ,0),5),IF(Subgroup_number=Calculations!BV$19,Calculations!BV$12,""))</f>
        <v/>
      </c>
      <c r="M180" s="15" t="str">
        <f>IF(COUNTIF(Calculations!$AQ:$AQ,Subgroup_number)=1,INDEX(Calculations!AQ:BR,MATCH(Subgroup_number,Calculations!AQ:AQ,0),6),IF(Subgroup_number=Calculations!BV$19,Calculations!BV$13,""))</f>
        <v/>
      </c>
      <c r="N180" s="15" t="str">
        <f>IF(COUNTIF(Calculations!$AQ:$AQ,Subgroup_number)=1,INDEX(Calculations!AQ:BR,MATCH(Subgroup_number,Calculations!AQ:AQ,0),7),IF(Subgroup_number=Calculations!BV$19,Calculations!BV$14,""))</f>
        <v/>
      </c>
      <c r="O180" s="15" t="str">
        <f>IF(COUNTIF(Calculations!$AQ:$AQ,Subgroup_number)=1,INDEX(Calculations!AQ:BR,MATCH(Subgroup_number,Calculations!AQ:AQ,0),9),IF(Subgroup_number=Calculations!BV$19,Calculations!BV$15,""))</f>
        <v/>
      </c>
      <c r="P180" s="15" t="str">
        <f>IF(COUNTIF(Calculations!$AQ:$AQ,Subgroup_number)=1,INDEX(Calculations!AQ:BR,MATCH(Subgroup_number,Calculations!AQ:AQ,0),10),IF(Subgroup_number=Calculations!BV$19,Calculations!BV$16,""))</f>
        <v/>
      </c>
      <c r="Q180" s="15" t="str">
        <f>IF(COUNTIF(Calculations!$AQ:$AQ,Subgroup_number)=1,INDEX(Calculations!AQ:BR,MATCH(Subgroup_number,Calculations!AQ:AQ,0),19),IF(Subgroup_number=Calculations!BV$19,Calculations!BV$8,""))</f>
        <v/>
      </c>
      <c r="R180" s="50" t="str">
        <f>IF(COUNTIF(Calculations!$AQ:$AQ,Subgroup_number)=1,INDEX(Calculations!AQ:BR,MATCH(Subgroup_number,Calculations!AQ:AQ,0),20),IF(Subgroup_number=Calculations!BV$19,Calculations!BV$9,""))</f>
        <v/>
      </c>
      <c r="S180" s="116"/>
      <c r="U180" s="116"/>
      <c r="W180" s="116"/>
    </row>
    <row r="181" spans="6:23" x14ac:dyDescent="0.2">
      <c r="F181" s="48">
        <v>180</v>
      </c>
      <c r="G181" s="15" t="str">
        <f>IF(Subgroup_number&lt;=MAX(Calculations!AQ:AQ),IF(COUNTIF(Calculations!Z:Z,"="&amp;'Subgroup Analysis'!F181)=1,INDEX(Lookup_table_subgroup,MATCH(Subgroup_number,Calculations!Z:Z,0),2),VLOOKUP($F181,Calculations!AQ:BR,2,FALSE)),IF(Subgroup_number=Calculations!BV$19,"Combined effect size",""))</f>
        <v/>
      </c>
      <c r="H18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1" s="15" t="str">
        <f>IF(COUNTIF(Calculations!$AQ:$AQ,Subgroup_number)=1,INDEX(Calculations!AQ:BR,MATCH(Subgroup_number,Calculations!AQ:AQ,0),5),IF(Subgroup_number=Calculations!BV$19,Calculations!BV$12,""))</f>
        <v/>
      </c>
      <c r="M181" s="15" t="str">
        <f>IF(COUNTIF(Calculations!$AQ:$AQ,Subgroup_number)=1,INDEX(Calculations!AQ:BR,MATCH(Subgroup_number,Calculations!AQ:AQ,0),6),IF(Subgroup_number=Calculations!BV$19,Calculations!BV$13,""))</f>
        <v/>
      </c>
      <c r="N181" s="15" t="str">
        <f>IF(COUNTIF(Calculations!$AQ:$AQ,Subgroup_number)=1,INDEX(Calculations!AQ:BR,MATCH(Subgroup_number,Calculations!AQ:AQ,0),7),IF(Subgroup_number=Calculations!BV$19,Calculations!BV$14,""))</f>
        <v/>
      </c>
      <c r="O181" s="15" t="str">
        <f>IF(COUNTIF(Calculations!$AQ:$AQ,Subgroup_number)=1,INDEX(Calculations!AQ:BR,MATCH(Subgroup_number,Calculations!AQ:AQ,0),9),IF(Subgroup_number=Calculations!BV$19,Calculations!BV$15,""))</f>
        <v/>
      </c>
      <c r="P181" s="15" t="str">
        <f>IF(COUNTIF(Calculations!$AQ:$AQ,Subgroup_number)=1,INDEX(Calculations!AQ:BR,MATCH(Subgroup_number,Calculations!AQ:AQ,0),10),IF(Subgroup_number=Calculations!BV$19,Calculations!BV$16,""))</f>
        <v/>
      </c>
      <c r="Q181" s="15" t="str">
        <f>IF(COUNTIF(Calculations!$AQ:$AQ,Subgroup_number)=1,INDEX(Calculations!AQ:BR,MATCH(Subgroup_number,Calculations!AQ:AQ,0),19),IF(Subgroup_number=Calculations!BV$19,Calculations!BV$8,""))</f>
        <v/>
      </c>
      <c r="R181" s="50" t="str">
        <f>IF(COUNTIF(Calculations!$AQ:$AQ,Subgroup_number)=1,INDEX(Calculations!AQ:BR,MATCH(Subgroup_number,Calculations!AQ:AQ,0),20),IF(Subgroup_number=Calculations!BV$19,Calculations!BV$9,""))</f>
        <v/>
      </c>
      <c r="S181" s="116"/>
      <c r="U181" s="116"/>
      <c r="W181" s="116"/>
    </row>
    <row r="182" spans="6:23" x14ac:dyDescent="0.2">
      <c r="F182" s="48">
        <v>181</v>
      </c>
      <c r="G182" s="15" t="str">
        <f>IF(Subgroup_number&lt;=MAX(Calculations!AQ:AQ),IF(COUNTIF(Calculations!Z:Z,"="&amp;'Subgroup Analysis'!F182)=1,INDEX(Lookup_table_subgroup,MATCH(Subgroup_number,Calculations!Z:Z,0),2),VLOOKUP($F182,Calculations!AQ:BR,2,FALSE)),IF(Subgroup_number=Calculations!BV$19,"Combined effect size",""))</f>
        <v/>
      </c>
      <c r="H18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2" s="15" t="str">
        <f>IF(COUNTIF(Calculations!$AQ:$AQ,Subgroup_number)=1,INDEX(Calculations!AQ:BR,MATCH(Subgroup_number,Calculations!AQ:AQ,0),5),IF(Subgroup_number=Calculations!BV$19,Calculations!BV$12,""))</f>
        <v/>
      </c>
      <c r="M182" s="15" t="str">
        <f>IF(COUNTIF(Calculations!$AQ:$AQ,Subgroup_number)=1,INDEX(Calculations!AQ:BR,MATCH(Subgroup_number,Calculations!AQ:AQ,0),6),IF(Subgroup_number=Calculations!BV$19,Calculations!BV$13,""))</f>
        <v/>
      </c>
      <c r="N182" s="15" t="str">
        <f>IF(COUNTIF(Calculations!$AQ:$AQ,Subgroup_number)=1,INDEX(Calculations!AQ:BR,MATCH(Subgroup_number,Calculations!AQ:AQ,0),7),IF(Subgroup_number=Calculations!BV$19,Calculations!BV$14,""))</f>
        <v/>
      </c>
      <c r="O182" s="15" t="str">
        <f>IF(COUNTIF(Calculations!$AQ:$AQ,Subgroup_number)=1,INDEX(Calculations!AQ:BR,MATCH(Subgroup_number,Calculations!AQ:AQ,0),9),IF(Subgroup_number=Calculations!BV$19,Calculations!BV$15,""))</f>
        <v/>
      </c>
      <c r="P182" s="15" t="str">
        <f>IF(COUNTIF(Calculations!$AQ:$AQ,Subgroup_number)=1,INDEX(Calculations!AQ:BR,MATCH(Subgroup_number,Calculations!AQ:AQ,0),10),IF(Subgroup_number=Calculations!BV$19,Calculations!BV$16,""))</f>
        <v/>
      </c>
      <c r="Q182" s="15" t="str">
        <f>IF(COUNTIF(Calculations!$AQ:$AQ,Subgroup_number)=1,INDEX(Calculations!AQ:BR,MATCH(Subgroup_number,Calculations!AQ:AQ,0),19),IF(Subgroup_number=Calculations!BV$19,Calculations!BV$8,""))</f>
        <v/>
      </c>
      <c r="R182" s="50" t="str">
        <f>IF(COUNTIF(Calculations!$AQ:$AQ,Subgroup_number)=1,INDEX(Calculations!AQ:BR,MATCH(Subgroup_number,Calculations!AQ:AQ,0),20),IF(Subgroup_number=Calculations!BV$19,Calculations!BV$9,""))</f>
        <v/>
      </c>
      <c r="S182" s="116"/>
      <c r="U182" s="116"/>
      <c r="W182" s="116"/>
    </row>
    <row r="183" spans="6:23" x14ac:dyDescent="0.2">
      <c r="F183" s="48">
        <v>182</v>
      </c>
      <c r="G183" s="15" t="str">
        <f>IF(Subgroup_number&lt;=MAX(Calculations!AQ:AQ),IF(COUNTIF(Calculations!Z:Z,"="&amp;'Subgroup Analysis'!F183)=1,INDEX(Lookup_table_subgroup,MATCH(Subgroup_number,Calculations!Z:Z,0),2),VLOOKUP($F183,Calculations!AQ:BR,2,FALSE)),IF(Subgroup_number=Calculations!BV$19,"Combined effect size",""))</f>
        <v/>
      </c>
      <c r="H18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3" s="15" t="str">
        <f>IF(COUNTIF(Calculations!$AQ:$AQ,Subgroup_number)=1,INDEX(Calculations!AQ:BR,MATCH(Subgroup_number,Calculations!AQ:AQ,0),5),IF(Subgroup_number=Calculations!BV$19,Calculations!BV$12,""))</f>
        <v/>
      </c>
      <c r="M183" s="15" t="str">
        <f>IF(COUNTIF(Calculations!$AQ:$AQ,Subgroup_number)=1,INDEX(Calculations!AQ:BR,MATCH(Subgroup_number,Calculations!AQ:AQ,0),6),IF(Subgroup_number=Calculations!BV$19,Calculations!BV$13,""))</f>
        <v/>
      </c>
      <c r="N183" s="15" t="str">
        <f>IF(COUNTIF(Calculations!$AQ:$AQ,Subgroup_number)=1,INDEX(Calculations!AQ:BR,MATCH(Subgroup_number,Calculations!AQ:AQ,0),7),IF(Subgroup_number=Calculations!BV$19,Calculations!BV$14,""))</f>
        <v/>
      </c>
      <c r="O183" s="15" t="str">
        <f>IF(COUNTIF(Calculations!$AQ:$AQ,Subgroup_number)=1,INDEX(Calculations!AQ:BR,MATCH(Subgroup_number,Calculations!AQ:AQ,0),9),IF(Subgroup_number=Calculations!BV$19,Calculations!BV$15,""))</f>
        <v/>
      </c>
      <c r="P183" s="15" t="str">
        <f>IF(COUNTIF(Calculations!$AQ:$AQ,Subgroup_number)=1,INDEX(Calculations!AQ:BR,MATCH(Subgroup_number,Calculations!AQ:AQ,0),10),IF(Subgroup_number=Calculations!BV$19,Calculations!BV$16,""))</f>
        <v/>
      </c>
      <c r="Q183" s="15" t="str">
        <f>IF(COUNTIF(Calculations!$AQ:$AQ,Subgroup_number)=1,INDEX(Calculations!AQ:BR,MATCH(Subgroup_number,Calculations!AQ:AQ,0),19),IF(Subgroup_number=Calculations!BV$19,Calculations!BV$8,""))</f>
        <v/>
      </c>
      <c r="R183" s="50" t="str">
        <f>IF(COUNTIF(Calculations!$AQ:$AQ,Subgroup_number)=1,INDEX(Calculations!AQ:BR,MATCH(Subgroup_number,Calculations!AQ:AQ,0),20),IF(Subgroup_number=Calculations!BV$19,Calculations!BV$9,""))</f>
        <v/>
      </c>
      <c r="S183" s="116"/>
      <c r="U183" s="116"/>
      <c r="W183" s="116"/>
    </row>
    <row r="184" spans="6:23" x14ac:dyDescent="0.2">
      <c r="F184" s="48">
        <v>183</v>
      </c>
      <c r="G184" s="15" t="str">
        <f>IF(Subgroup_number&lt;=MAX(Calculations!AQ:AQ),IF(COUNTIF(Calculations!Z:Z,"="&amp;'Subgroup Analysis'!F184)=1,INDEX(Lookup_table_subgroup,MATCH(Subgroup_number,Calculations!Z:Z,0),2),VLOOKUP($F184,Calculations!AQ:BR,2,FALSE)),IF(Subgroup_number=Calculations!BV$19,"Combined effect size",""))</f>
        <v/>
      </c>
      <c r="H18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4" s="15" t="str">
        <f>IF(COUNTIF(Calculations!$AQ:$AQ,Subgroup_number)=1,INDEX(Calculations!AQ:BR,MATCH(Subgroup_number,Calculations!AQ:AQ,0),5),IF(Subgroup_number=Calculations!BV$19,Calculations!BV$12,""))</f>
        <v/>
      </c>
      <c r="M184" s="15" t="str">
        <f>IF(COUNTIF(Calculations!$AQ:$AQ,Subgroup_number)=1,INDEX(Calculations!AQ:BR,MATCH(Subgroup_number,Calculations!AQ:AQ,0),6),IF(Subgroup_number=Calculations!BV$19,Calculations!BV$13,""))</f>
        <v/>
      </c>
      <c r="N184" s="15" t="str">
        <f>IF(COUNTIF(Calculations!$AQ:$AQ,Subgroup_number)=1,INDEX(Calculations!AQ:BR,MATCH(Subgroup_number,Calculations!AQ:AQ,0),7),IF(Subgroup_number=Calculations!BV$19,Calculations!BV$14,""))</f>
        <v/>
      </c>
      <c r="O184" s="15" t="str">
        <f>IF(COUNTIF(Calculations!$AQ:$AQ,Subgroup_number)=1,INDEX(Calculations!AQ:BR,MATCH(Subgroup_number,Calculations!AQ:AQ,0),9),IF(Subgroup_number=Calculations!BV$19,Calculations!BV$15,""))</f>
        <v/>
      </c>
      <c r="P184" s="15" t="str">
        <f>IF(COUNTIF(Calculations!$AQ:$AQ,Subgroup_number)=1,INDEX(Calculations!AQ:BR,MATCH(Subgroup_number,Calculations!AQ:AQ,0),10),IF(Subgroup_number=Calculations!BV$19,Calculations!BV$16,""))</f>
        <v/>
      </c>
      <c r="Q184" s="15" t="str">
        <f>IF(COUNTIF(Calculations!$AQ:$AQ,Subgroup_number)=1,INDEX(Calculations!AQ:BR,MATCH(Subgroup_number,Calculations!AQ:AQ,0),19),IF(Subgroup_number=Calculations!BV$19,Calculations!BV$8,""))</f>
        <v/>
      </c>
      <c r="R184" s="50" t="str">
        <f>IF(COUNTIF(Calculations!$AQ:$AQ,Subgroup_number)=1,INDEX(Calculations!AQ:BR,MATCH(Subgroup_number,Calculations!AQ:AQ,0),20),IF(Subgroup_number=Calculations!BV$19,Calculations!BV$9,""))</f>
        <v/>
      </c>
      <c r="S184" s="116"/>
      <c r="U184" s="116"/>
      <c r="W184" s="116"/>
    </row>
    <row r="185" spans="6:23" x14ac:dyDescent="0.2">
      <c r="F185" s="48">
        <v>184</v>
      </c>
      <c r="G185" s="15" t="str">
        <f>IF(Subgroup_number&lt;=MAX(Calculations!AQ:AQ),IF(COUNTIF(Calculations!Z:Z,"="&amp;'Subgroup Analysis'!F185)=1,INDEX(Lookup_table_subgroup,MATCH(Subgroup_number,Calculations!Z:Z,0),2),VLOOKUP($F185,Calculations!AQ:BR,2,FALSE)),IF(Subgroup_number=Calculations!BV$19,"Combined effect size",""))</f>
        <v/>
      </c>
      <c r="H18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5" s="15" t="str">
        <f>IF(COUNTIF(Calculations!$AQ:$AQ,Subgroup_number)=1,INDEX(Calculations!AQ:BR,MATCH(Subgroup_number,Calculations!AQ:AQ,0),5),IF(Subgroup_number=Calculations!BV$19,Calculations!BV$12,""))</f>
        <v/>
      </c>
      <c r="M185" s="15" t="str">
        <f>IF(COUNTIF(Calculations!$AQ:$AQ,Subgroup_number)=1,INDEX(Calculations!AQ:BR,MATCH(Subgroup_number,Calculations!AQ:AQ,0),6),IF(Subgroup_number=Calculations!BV$19,Calculations!BV$13,""))</f>
        <v/>
      </c>
      <c r="N185" s="15" t="str">
        <f>IF(COUNTIF(Calculations!$AQ:$AQ,Subgroup_number)=1,INDEX(Calculations!AQ:BR,MATCH(Subgroup_number,Calculations!AQ:AQ,0),7),IF(Subgroup_number=Calculations!BV$19,Calculations!BV$14,""))</f>
        <v/>
      </c>
      <c r="O185" s="15" t="str">
        <f>IF(COUNTIF(Calculations!$AQ:$AQ,Subgroup_number)=1,INDEX(Calculations!AQ:BR,MATCH(Subgroup_number,Calculations!AQ:AQ,0),9),IF(Subgroup_number=Calculations!BV$19,Calculations!BV$15,""))</f>
        <v/>
      </c>
      <c r="P185" s="15" t="str">
        <f>IF(COUNTIF(Calculations!$AQ:$AQ,Subgroup_number)=1,INDEX(Calculations!AQ:BR,MATCH(Subgroup_number,Calculations!AQ:AQ,0),10),IF(Subgroup_number=Calculations!BV$19,Calculations!BV$16,""))</f>
        <v/>
      </c>
      <c r="Q185" s="15" t="str">
        <f>IF(COUNTIF(Calculations!$AQ:$AQ,Subgroup_number)=1,INDEX(Calculations!AQ:BR,MATCH(Subgroup_number,Calculations!AQ:AQ,0),19),IF(Subgroup_number=Calculations!BV$19,Calculations!BV$8,""))</f>
        <v/>
      </c>
      <c r="R185" s="50" t="str">
        <f>IF(COUNTIF(Calculations!$AQ:$AQ,Subgroup_number)=1,INDEX(Calculations!AQ:BR,MATCH(Subgroup_number,Calculations!AQ:AQ,0),20),IF(Subgroup_number=Calculations!BV$19,Calculations!BV$9,""))</f>
        <v/>
      </c>
      <c r="S185" s="116"/>
      <c r="U185" s="116"/>
      <c r="W185" s="116"/>
    </row>
    <row r="186" spans="6:23" x14ac:dyDescent="0.2">
      <c r="F186" s="48">
        <v>185</v>
      </c>
      <c r="G186" s="15" t="str">
        <f>IF(Subgroup_number&lt;=MAX(Calculations!AQ:AQ),IF(COUNTIF(Calculations!Z:Z,"="&amp;'Subgroup Analysis'!F186)=1,INDEX(Lookup_table_subgroup,MATCH(Subgroup_number,Calculations!Z:Z,0),2),VLOOKUP($F186,Calculations!AQ:BR,2,FALSE)),IF(Subgroup_number=Calculations!BV$19,"Combined effect size",""))</f>
        <v/>
      </c>
      <c r="H18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6" s="15" t="str">
        <f>IF(COUNTIF(Calculations!$AQ:$AQ,Subgroup_number)=1,INDEX(Calculations!AQ:BR,MATCH(Subgroup_number,Calculations!AQ:AQ,0),5),IF(Subgroup_number=Calculations!BV$19,Calculations!BV$12,""))</f>
        <v/>
      </c>
      <c r="M186" s="15" t="str">
        <f>IF(COUNTIF(Calculations!$AQ:$AQ,Subgroup_number)=1,INDEX(Calculations!AQ:BR,MATCH(Subgroup_number,Calculations!AQ:AQ,0),6),IF(Subgroup_number=Calculations!BV$19,Calculations!BV$13,""))</f>
        <v/>
      </c>
      <c r="N186" s="15" t="str">
        <f>IF(COUNTIF(Calculations!$AQ:$AQ,Subgroup_number)=1,INDEX(Calculations!AQ:BR,MATCH(Subgroup_number,Calculations!AQ:AQ,0),7),IF(Subgroup_number=Calculations!BV$19,Calculations!BV$14,""))</f>
        <v/>
      </c>
      <c r="O186" s="15" t="str">
        <f>IF(COUNTIF(Calculations!$AQ:$AQ,Subgroup_number)=1,INDEX(Calculations!AQ:BR,MATCH(Subgroup_number,Calculations!AQ:AQ,0),9),IF(Subgroup_number=Calculations!BV$19,Calculations!BV$15,""))</f>
        <v/>
      </c>
      <c r="P186" s="15" t="str">
        <f>IF(COUNTIF(Calculations!$AQ:$AQ,Subgroup_number)=1,INDEX(Calculations!AQ:BR,MATCH(Subgroup_number,Calculations!AQ:AQ,0),10),IF(Subgroup_number=Calculations!BV$19,Calculations!BV$16,""))</f>
        <v/>
      </c>
      <c r="Q186" s="15" t="str">
        <f>IF(COUNTIF(Calculations!$AQ:$AQ,Subgroup_number)=1,INDEX(Calculations!AQ:BR,MATCH(Subgroup_number,Calculations!AQ:AQ,0),19),IF(Subgroup_number=Calculations!BV$19,Calculations!BV$8,""))</f>
        <v/>
      </c>
      <c r="R186" s="50" t="str">
        <f>IF(COUNTIF(Calculations!$AQ:$AQ,Subgroup_number)=1,INDEX(Calculations!AQ:BR,MATCH(Subgroup_number,Calculations!AQ:AQ,0),20),IF(Subgroup_number=Calculations!BV$19,Calculations!BV$9,""))</f>
        <v/>
      </c>
      <c r="S186" s="116"/>
      <c r="U186" s="116"/>
      <c r="W186" s="116"/>
    </row>
    <row r="187" spans="6:23" x14ac:dyDescent="0.2">
      <c r="F187" s="48">
        <v>186</v>
      </c>
      <c r="G187" s="15" t="str">
        <f>IF(Subgroup_number&lt;=MAX(Calculations!AQ:AQ),IF(COUNTIF(Calculations!Z:Z,"="&amp;'Subgroup Analysis'!F187)=1,INDEX(Lookup_table_subgroup,MATCH(Subgroup_number,Calculations!Z:Z,0),2),VLOOKUP($F187,Calculations!AQ:BR,2,FALSE)),IF(Subgroup_number=Calculations!BV$19,"Combined effect size",""))</f>
        <v/>
      </c>
      <c r="H18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7" s="15" t="str">
        <f>IF(COUNTIF(Calculations!$AQ:$AQ,Subgroup_number)=1,INDEX(Calculations!AQ:BR,MATCH(Subgroup_number,Calculations!AQ:AQ,0),5),IF(Subgroup_number=Calculations!BV$19,Calculations!BV$12,""))</f>
        <v/>
      </c>
      <c r="M187" s="15" t="str">
        <f>IF(COUNTIF(Calculations!$AQ:$AQ,Subgroup_number)=1,INDEX(Calculations!AQ:BR,MATCH(Subgroup_number,Calculations!AQ:AQ,0),6),IF(Subgroup_number=Calculations!BV$19,Calculations!BV$13,""))</f>
        <v/>
      </c>
      <c r="N187" s="15" t="str">
        <f>IF(COUNTIF(Calculations!$AQ:$AQ,Subgroup_number)=1,INDEX(Calculations!AQ:BR,MATCH(Subgroup_number,Calculations!AQ:AQ,0),7),IF(Subgroup_number=Calculations!BV$19,Calculations!BV$14,""))</f>
        <v/>
      </c>
      <c r="O187" s="15" t="str">
        <f>IF(COUNTIF(Calculations!$AQ:$AQ,Subgroup_number)=1,INDEX(Calculations!AQ:BR,MATCH(Subgroup_number,Calculations!AQ:AQ,0),9),IF(Subgroup_number=Calculations!BV$19,Calculations!BV$15,""))</f>
        <v/>
      </c>
      <c r="P187" s="15" t="str">
        <f>IF(COUNTIF(Calculations!$AQ:$AQ,Subgroup_number)=1,INDEX(Calculations!AQ:BR,MATCH(Subgroup_number,Calculations!AQ:AQ,0),10),IF(Subgroup_number=Calculations!BV$19,Calculations!BV$16,""))</f>
        <v/>
      </c>
      <c r="Q187" s="15" t="str">
        <f>IF(COUNTIF(Calculations!$AQ:$AQ,Subgroup_number)=1,INDEX(Calculations!AQ:BR,MATCH(Subgroup_number,Calculations!AQ:AQ,0),19),IF(Subgroup_number=Calculations!BV$19,Calculations!BV$8,""))</f>
        <v/>
      </c>
      <c r="R187" s="50" t="str">
        <f>IF(COUNTIF(Calculations!$AQ:$AQ,Subgroup_number)=1,INDEX(Calculations!AQ:BR,MATCH(Subgroup_number,Calculations!AQ:AQ,0),20),IF(Subgroup_number=Calculations!BV$19,Calculations!BV$9,""))</f>
        <v/>
      </c>
      <c r="S187" s="116"/>
      <c r="U187" s="116"/>
      <c r="W187" s="116"/>
    </row>
    <row r="188" spans="6:23" x14ac:dyDescent="0.2">
      <c r="F188" s="48">
        <v>187</v>
      </c>
      <c r="G188" s="15" t="str">
        <f>IF(Subgroup_number&lt;=MAX(Calculations!AQ:AQ),IF(COUNTIF(Calculations!Z:Z,"="&amp;'Subgroup Analysis'!F188)=1,INDEX(Lookup_table_subgroup,MATCH(Subgroup_number,Calculations!Z:Z,0),2),VLOOKUP($F188,Calculations!AQ:BR,2,FALSE)),IF(Subgroup_number=Calculations!BV$19,"Combined effect size",""))</f>
        <v/>
      </c>
      <c r="H18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8" s="15" t="str">
        <f>IF(COUNTIF(Calculations!$AQ:$AQ,Subgroup_number)=1,INDEX(Calculations!AQ:BR,MATCH(Subgroup_number,Calculations!AQ:AQ,0),5),IF(Subgroup_number=Calculations!BV$19,Calculations!BV$12,""))</f>
        <v/>
      </c>
      <c r="M188" s="15" t="str">
        <f>IF(COUNTIF(Calculations!$AQ:$AQ,Subgroup_number)=1,INDEX(Calculations!AQ:BR,MATCH(Subgroup_number,Calculations!AQ:AQ,0),6),IF(Subgroup_number=Calculations!BV$19,Calculations!BV$13,""))</f>
        <v/>
      </c>
      <c r="N188" s="15" t="str">
        <f>IF(COUNTIF(Calculations!$AQ:$AQ,Subgroup_number)=1,INDEX(Calculations!AQ:BR,MATCH(Subgroup_number,Calculations!AQ:AQ,0),7),IF(Subgroup_number=Calculations!BV$19,Calculations!BV$14,""))</f>
        <v/>
      </c>
      <c r="O188" s="15" t="str">
        <f>IF(COUNTIF(Calculations!$AQ:$AQ,Subgroup_number)=1,INDEX(Calculations!AQ:BR,MATCH(Subgroup_number,Calculations!AQ:AQ,0),9),IF(Subgroup_number=Calculations!BV$19,Calculations!BV$15,""))</f>
        <v/>
      </c>
      <c r="P188" s="15" t="str">
        <f>IF(COUNTIF(Calculations!$AQ:$AQ,Subgroup_number)=1,INDEX(Calculations!AQ:BR,MATCH(Subgroup_number,Calculations!AQ:AQ,0),10),IF(Subgroup_number=Calculations!BV$19,Calculations!BV$16,""))</f>
        <v/>
      </c>
      <c r="Q188" s="15" t="str">
        <f>IF(COUNTIF(Calculations!$AQ:$AQ,Subgroup_number)=1,INDEX(Calculations!AQ:BR,MATCH(Subgroup_number,Calculations!AQ:AQ,0),19),IF(Subgroup_number=Calculations!BV$19,Calculations!BV$8,""))</f>
        <v/>
      </c>
      <c r="R188" s="50" t="str">
        <f>IF(COUNTIF(Calculations!$AQ:$AQ,Subgroup_number)=1,INDEX(Calculations!AQ:BR,MATCH(Subgroup_number,Calculations!AQ:AQ,0),20),IF(Subgroup_number=Calculations!BV$19,Calculations!BV$9,""))</f>
        <v/>
      </c>
      <c r="S188" s="116"/>
      <c r="U188" s="116"/>
      <c r="W188" s="116"/>
    </row>
    <row r="189" spans="6:23" x14ac:dyDescent="0.2">
      <c r="F189" s="48">
        <v>188</v>
      </c>
      <c r="G189" s="15" t="str">
        <f>IF(Subgroup_number&lt;=MAX(Calculations!AQ:AQ),IF(COUNTIF(Calculations!Z:Z,"="&amp;'Subgroup Analysis'!F189)=1,INDEX(Lookup_table_subgroup,MATCH(Subgroup_number,Calculations!Z:Z,0),2),VLOOKUP($F189,Calculations!AQ:BR,2,FALSE)),IF(Subgroup_number=Calculations!BV$19,"Combined effect size",""))</f>
        <v/>
      </c>
      <c r="H18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8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8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8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89" s="15" t="str">
        <f>IF(COUNTIF(Calculations!$AQ:$AQ,Subgroup_number)=1,INDEX(Calculations!AQ:BR,MATCH(Subgroup_number,Calculations!AQ:AQ,0),5),IF(Subgroup_number=Calculations!BV$19,Calculations!BV$12,""))</f>
        <v/>
      </c>
      <c r="M189" s="15" t="str">
        <f>IF(COUNTIF(Calculations!$AQ:$AQ,Subgroup_number)=1,INDEX(Calculations!AQ:BR,MATCH(Subgroup_number,Calculations!AQ:AQ,0),6),IF(Subgroup_number=Calculations!BV$19,Calculations!BV$13,""))</f>
        <v/>
      </c>
      <c r="N189" s="15" t="str">
        <f>IF(COUNTIF(Calculations!$AQ:$AQ,Subgroup_number)=1,INDEX(Calculations!AQ:BR,MATCH(Subgroup_number,Calculations!AQ:AQ,0),7),IF(Subgroup_number=Calculations!BV$19,Calculations!BV$14,""))</f>
        <v/>
      </c>
      <c r="O189" s="15" t="str">
        <f>IF(COUNTIF(Calculations!$AQ:$AQ,Subgroup_number)=1,INDEX(Calculations!AQ:BR,MATCH(Subgroup_number,Calculations!AQ:AQ,0),9),IF(Subgroup_number=Calculations!BV$19,Calculations!BV$15,""))</f>
        <v/>
      </c>
      <c r="P189" s="15" t="str">
        <f>IF(COUNTIF(Calculations!$AQ:$AQ,Subgroup_number)=1,INDEX(Calculations!AQ:BR,MATCH(Subgroup_number,Calculations!AQ:AQ,0),10),IF(Subgroup_number=Calculations!BV$19,Calculations!BV$16,""))</f>
        <v/>
      </c>
      <c r="Q189" s="15" t="str">
        <f>IF(COUNTIF(Calculations!$AQ:$AQ,Subgroup_number)=1,INDEX(Calculations!AQ:BR,MATCH(Subgroup_number,Calculations!AQ:AQ,0),19),IF(Subgroup_number=Calculations!BV$19,Calculations!BV$8,""))</f>
        <v/>
      </c>
      <c r="R189" s="50" t="str">
        <f>IF(COUNTIF(Calculations!$AQ:$AQ,Subgroup_number)=1,INDEX(Calculations!AQ:BR,MATCH(Subgroup_number,Calculations!AQ:AQ,0),20),IF(Subgroup_number=Calculations!BV$19,Calculations!BV$9,""))</f>
        <v/>
      </c>
      <c r="S189" s="116"/>
      <c r="U189" s="116"/>
      <c r="W189" s="116"/>
    </row>
    <row r="190" spans="6:23" x14ac:dyDescent="0.2">
      <c r="F190" s="48">
        <v>189</v>
      </c>
      <c r="G190" s="15" t="str">
        <f>IF(Subgroup_number&lt;=MAX(Calculations!AQ:AQ),IF(COUNTIF(Calculations!Z:Z,"="&amp;'Subgroup Analysis'!F190)=1,INDEX(Lookup_table_subgroup,MATCH(Subgroup_number,Calculations!Z:Z,0),2),VLOOKUP($F190,Calculations!AQ:BR,2,FALSE)),IF(Subgroup_number=Calculations!BV$19,"Combined effect size",""))</f>
        <v/>
      </c>
      <c r="H19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0" s="15" t="str">
        <f>IF(COUNTIF(Calculations!$AQ:$AQ,Subgroup_number)=1,INDEX(Calculations!AQ:BR,MATCH(Subgroup_number,Calculations!AQ:AQ,0),5),IF(Subgroup_number=Calculations!BV$19,Calculations!BV$12,""))</f>
        <v/>
      </c>
      <c r="M190" s="15" t="str">
        <f>IF(COUNTIF(Calculations!$AQ:$AQ,Subgroup_number)=1,INDEX(Calculations!AQ:BR,MATCH(Subgroup_number,Calculations!AQ:AQ,0),6),IF(Subgroup_number=Calculations!BV$19,Calculations!BV$13,""))</f>
        <v/>
      </c>
      <c r="N190" s="15" t="str">
        <f>IF(COUNTIF(Calculations!$AQ:$AQ,Subgroup_number)=1,INDEX(Calculations!AQ:BR,MATCH(Subgroup_number,Calculations!AQ:AQ,0),7),IF(Subgroup_number=Calculations!BV$19,Calculations!BV$14,""))</f>
        <v/>
      </c>
      <c r="O190" s="15" t="str">
        <f>IF(COUNTIF(Calculations!$AQ:$AQ,Subgroup_number)=1,INDEX(Calculations!AQ:BR,MATCH(Subgroup_number,Calculations!AQ:AQ,0),9),IF(Subgroup_number=Calculations!BV$19,Calculations!BV$15,""))</f>
        <v/>
      </c>
      <c r="P190" s="15" t="str">
        <f>IF(COUNTIF(Calculations!$AQ:$AQ,Subgroup_number)=1,INDEX(Calculations!AQ:BR,MATCH(Subgroup_number,Calculations!AQ:AQ,0),10),IF(Subgroup_number=Calculations!BV$19,Calculations!BV$16,""))</f>
        <v/>
      </c>
      <c r="Q190" s="15" t="str">
        <f>IF(COUNTIF(Calculations!$AQ:$AQ,Subgroup_number)=1,INDEX(Calculations!AQ:BR,MATCH(Subgroup_number,Calculations!AQ:AQ,0),19),IF(Subgroup_number=Calculations!BV$19,Calculations!BV$8,""))</f>
        <v/>
      </c>
      <c r="R190" s="50" t="str">
        <f>IF(COUNTIF(Calculations!$AQ:$AQ,Subgroup_number)=1,INDEX(Calculations!AQ:BR,MATCH(Subgroup_number,Calculations!AQ:AQ,0),20),IF(Subgroup_number=Calculations!BV$19,Calculations!BV$9,""))</f>
        <v/>
      </c>
      <c r="S190" s="116"/>
      <c r="U190" s="116"/>
      <c r="W190" s="116"/>
    </row>
    <row r="191" spans="6:23" x14ac:dyDescent="0.2">
      <c r="F191" s="48">
        <v>190</v>
      </c>
      <c r="G191" s="15" t="str">
        <f>IF(Subgroup_number&lt;=MAX(Calculations!AQ:AQ),IF(COUNTIF(Calculations!Z:Z,"="&amp;'Subgroup Analysis'!F191)=1,INDEX(Lookup_table_subgroup,MATCH(Subgroup_number,Calculations!Z:Z,0),2),VLOOKUP($F191,Calculations!AQ:BR,2,FALSE)),IF(Subgroup_number=Calculations!BV$19,"Combined effect size",""))</f>
        <v/>
      </c>
      <c r="H191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1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1" s="15" t="str">
        <f>IF(COUNTIF(Calculations!$AQ:$AQ,Subgroup_number)=1,INDEX(Calculations!AQ:BR,MATCH(Subgroup_number,Calculations!AQ:AQ,0),5),IF(Subgroup_number=Calculations!BV$19,Calculations!BV$12,""))</f>
        <v/>
      </c>
      <c r="M191" s="15" t="str">
        <f>IF(COUNTIF(Calculations!$AQ:$AQ,Subgroup_number)=1,INDEX(Calculations!AQ:BR,MATCH(Subgroup_number,Calculations!AQ:AQ,0),6),IF(Subgroup_number=Calculations!BV$19,Calculations!BV$13,""))</f>
        <v/>
      </c>
      <c r="N191" s="15" t="str">
        <f>IF(COUNTIF(Calculations!$AQ:$AQ,Subgroup_number)=1,INDEX(Calculations!AQ:BR,MATCH(Subgroup_number,Calculations!AQ:AQ,0),7),IF(Subgroup_number=Calculations!BV$19,Calculations!BV$14,""))</f>
        <v/>
      </c>
      <c r="O191" s="15" t="str">
        <f>IF(COUNTIF(Calculations!$AQ:$AQ,Subgroup_number)=1,INDEX(Calculations!AQ:BR,MATCH(Subgroup_number,Calculations!AQ:AQ,0),9),IF(Subgroup_number=Calculations!BV$19,Calculations!BV$15,""))</f>
        <v/>
      </c>
      <c r="P191" s="15" t="str">
        <f>IF(COUNTIF(Calculations!$AQ:$AQ,Subgroup_number)=1,INDEX(Calculations!AQ:BR,MATCH(Subgroup_number,Calculations!AQ:AQ,0),10),IF(Subgroup_number=Calculations!BV$19,Calculations!BV$16,""))</f>
        <v/>
      </c>
      <c r="Q191" s="15" t="str">
        <f>IF(COUNTIF(Calculations!$AQ:$AQ,Subgroup_number)=1,INDEX(Calculations!AQ:BR,MATCH(Subgroup_number,Calculations!AQ:AQ,0),19),IF(Subgroup_number=Calculations!BV$19,Calculations!BV$8,""))</f>
        <v/>
      </c>
      <c r="R191" s="50" t="str">
        <f>IF(COUNTIF(Calculations!$AQ:$AQ,Subgroup_number)=1,INDEX(Calculations!AQ:BR,MATCH(Subgroup_number,Calculations!AQ:AQ,0),20),IF(Subgroup_number=Calculations!BV$19,Calculations!BV$9,""))</f>
        <v/>
      </c>
      <c r="S191" s="116"/>
      <c r="U191" s="116"/>
      <c r="W191" s="116"/>
    </row>
    <row r="192" spans="6:23" x14ac:dyDescent="0.2">
      <c r="F192" s="48">
        <v>191</v>
      </c>
      <c r="G192" s="15" t="str">
        <f>IF(Subgroup_number&lt;=MAX(Calculations!AQ:AQ),IF(COUNTIF(Calculations!Z:Z,"="&amp;'Subgroup Analysis'!F192)=1,INDEX(Lookup_table_subgroup,MATCH(Subgroup_number,Calculations!Z:Z,0),2),VLOOKUP($F192,Calculations!AQ:BR,2,FALSE)),IF(Subgroup_number=Calculations!BV$19,"Combined effect size",""))</f>
        <v/>
      </c>
      <c r="H192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2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2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2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2" s="15" t="str">
        <f>IF(COUNTIF(Calculations!$AQ:$AQ,Subgroup_number)=1,INDEX(Calculations!AQ:BR,MATCH(Subgroup_number,Calculations!AQ:AQ,0),5),IF(Subgroup_number=Calculations!BV$19,Calculations!BV$12,""))</f>
        <v/>
      </c>
      <c r="M192" s="15" t="str">
        <f>IF(COUNTIF(Calculations!$AQ:$AQ,Subgroup_number)=1,INDEX(Calculations!AQ:BR,MATCH(Subgroup_number,Calculations!AQ:AQ,0),6),IF(Subgroup_number=Calculations!BV$19,Calculations!BV$13,""))</f>
        <v/>
      </c>
      <c r="N192" s="15" t="str">
        <f>IF(COUNTIF(Calculations!$AQ:$AQ,Subgroup_number)=1,INDEX(Calculations!AQ:BR,MATCH(Subgroup_number,Calculations!AQ:AQ,0),7),IF(Subgroup_number=Calculations!BV$19,Calculations!BV$14,""))</f>
        <v/>
      </c>
      <c r="O192" s="15" t="str">
        <f>IF(COUNTIF(Calculations!$AQ:$AQ,Subgroup_number)=1,INDEX(Calculations!AQ:BR,MATCH(Subgroup_number,Calculations!AQ:AQ,0),9),IF(Subgroup_number=Calculations!BV$19,Calculations!BV$15,""))</f>
        <v/>
      </c>
      <c r="P192" s="15" t="str">
        <f>IF(COUNTIF(Calculations!$AQ:$AQ,Subgroup_number)=1,INDEX(Calculations!AQ:BR,MATCH(Subgroup_number,Calculations!AQ:AQ,0),10),IF(Subgroup_number=Calculations!BV$19,Calculations!BV$16,""))</f>
        <v/>
      </c>
      <c r="Q192" s="15" t="str">
        <f>IF(COUNTIF(Calculations!$AQ:$AQ,Subgroup_number)=1,INDEX(Calculations!AQ:BR,MATCH(Subgroup_number,Calculations!AQ:AQ,0),19),IF(Subgroup_number=Calculations!BV$19,Calculations!BV$8,""))</f>
        <v/>
      </c>
      <c r="R192" s="50" t="str">
        <f>IF(COUNTIF(Calculations!$AQ:$AQ,Subgroup_number)=1,INDEX(Calculations!AQ:BR,MATCH(Subgroup_number,Calculations!AQ:AQ,0),20),IF(Subgroup_number=Calculations!BV$19,Calculations!BV$9,""))</f>
        <v/>
      </c>
      <c r="S192" s="116"/>
      <c r="U192" s="116"/>
      <c r="W192" s="116"/>
    </row>
    <row r="193" spans="6:23" x14ac:dyDescent="0.2">
      <c r="F193" s="48">
        <v>192</v>
      </c>
      <c r="G193" s="15" t="str">
        <f>IF(Subgroup_number&lt;=MAX(Calculations!AQ:AQ),IF(COUNTIF(Calculations!Z:Z,"="&amp;'Subgroup Analysis'!F193)=1,INDEX(Lookup_table_subgroup,MATCH(Subgroup_number,Calculations!Z:Z,0),2),VLOOKUP($F193,Calculations!AQ:BR,2,FALSE)),IF(Subgroup_number=Calculations!BV$19,"Combined effect size",""))</f>
        <v/>
      </c>
      <c r="H193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3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3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3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3" s="15" t="str">
        <f>IF(COUNTIF(Calculations!$AQ:$AQ,Subgroup_number)=1,INDEX(Calculations!AQ:BR,MATCH(Subgroup_number,Calculations!AQ:AQ,0),5),IF(Subgroup_number=Calculations!BV$19,Calculations!BV$12,""))</f>
        <v/>
      </c>
      <c r="M193" s="15" t="str">
        <f>IF(COUNTIF(Calculations!$AQ:$AQ,Subgroup_number)=1,INDEX(Calculations!AQ:BR,MATCH(Subgroup_number,Calculations!AQ:AQ,0),6),IF(Subgroup_number=Calculations!BV$19,Calculations!BV$13,""))</f>
        <v/>
      </c>
      <c r="N193" s="15" t="str">
        <f>IF(COUNTIF(Calculations!$AQ:$AQ,Subgroup_number)=1,INDEX(Calculations!AQ:BR,MATCH(Subgroup_number,Calculations!AQ:AQ,0),7),IF(Subgroup_number=Calculations!BV$19,Calculations!BV$14,""))</f>
        <v/>
      </c>
      <c r="O193" s="15" t="str">
        <f>IF(COUNTIF(Calculations!$AQ:$AQ,Subgroup_number)=1,INDEX(Calculations!AQ:BR,MATCH(Subgroup_number,Calculations!AQ:AQ,0),9),IF(Subgroup_number=Calculations!BV$19,Calculations!BV$15,""))</f>
        <v/>
      </c>
      <c r="P193" s="15" t="str">
        <f>IF(COUNTIF(Calculations!$AQ:$AQ,Subgroup_number)=1,INDEX(Calculations!AQ:BR,MATCH(Subgroup_number,Calculations!AQ:AQ,0),10),IF(Subgroup_number=Calculations!BV$19,Calculations!BV$16,""))</f>
        <v/>
      </c>
      <c r="Q193" s="15" t="str">
        <f>IF(COUNTIF(Calculations!$AQ:$AQ,Subgroup_number)=1,INDEX(Calculations!AQ:BR,MATCH(Subgroup_number,Calculations!AQ:AQ,0),19),IF(Subgroup_number=Calculations!BV$19,Calculations!BV$8,""))</f>
        <v/>
      </c>
      <c r="R193" s="50" t="str">
        <f>IF(COUNTIF(Calculations!$AQ:$AQ,Subgroup_number)=1,INDEX(Calculations!AQ:BR,MATCH(Subgroup_number,Calculations!AQ:AQ,0),20),IF(Subgroup_number=Calculations!BV$19,Calculations!BV$9,""))</f>
        <v/>
      </c>
      <c r="S193" s="116"/>
      <c r="U193" s="116"/>
      <c r="W193" s="116"/>
    </row>
    <row r="194" spans="6:23" x14ac:dyDescent="0.2">
      <c r="F194" s="48">
        <v>193</v>
      </c>
      <c r="G194" s="15" t="str">
        <f>IF(Subgroup_number&lt;=MAX(Calculations!AQ:AQ),IF(COUNTIF(Calculations!Z:Z,"="&amp;'Subgroup Analysis'!F194)=1,INDEX(Lookup_table_subgroup,MATCH(Subgroup_number,Calculations!Z:Z,0),2),VLOOKUP($F194,Calculations!AQ:BR,2,FALSE)),IF(Subgroup_number=Calculations!BV$19,"Combined effect size",""))</f>
        <v/>
      </c>
      <c r="H194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4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4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4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4" s="15" t="str">
        <f>IF(COUNTIF(Calculations!$AQ:$AQ,Subgroup_number)=1,INDEX(Calculations!AQ:BR,MATCH(Subgroup_number,Calculations!AQ:AQ,0),5),IF(Subgroup_number=Calculations!BV$19,Calculations!BV$12,""))</f>
        <v/>
      </c>
      <c r="M194" s="15" t="str">
        <f>IF(COUNTIF(Calculations!$AQ:$AQ,Subgroup_number)=1,INDEX(Calculations!AQ:BR,MATCH(Subgroup_number,Calculations!AQ:AQ,0),6),IF(Subgroup_number=Calculations!BV$19,Calculations!BV$13,""))</f>
        <v/>
      </c>
      <c r="N194" s="15" t="str">
        <f>IF(COUNTIF(Calculations!$AQ:$AQ,Subgroup_number)=1,INDEX(Calculations!AQ:BR,MATCH(Subgroup_number,Calculations!AQ:AQ,0),7),IF(Subgroup_number=Calculations!BV$19,Calculations!BV$14,""))</f>
        <v/>
      </c>
      <c r="O194" s="15" t="str">
        <f>IF(COUNTIF(Calculations!$AQ:$AQ,Subgroup_number)=1,INDEX(Calculations!AQ:BR,MATCH(Subgroup_number,Calculations!AQ:AQ,0),9),IF(Subgroup_number=Calculations!BV$19,Calculations!BV$15,""))</f>
        <v/>
      </c>
      <c r="P194" s="15" t="str">
        <f>IF(COUNTIF(Calculations!$AQ:$AQ,Subgroup_number)=1,INDEX(Calculations!AQ:BR,MATCH(Subgroup_number,Calculations!AQ:AQ,0),10),IF(Subgroup_number=Calculations!BV$19,Calculations!BV$16,""))</f>
        <v/>
      </c>
      <c r="Q194" s="15" t="str">
        <f>IF(COUNTIF(Calculations!$AQ:$AQ,Subgroup_number)=1,INDEX(Calculations!AQ:BR,MATCH(Subgroup_number,Calculations!AQ:AQ,0),19),IF(Subgroup_number=Calculations!BV$19,Calculations!BV$8,""))</f>
        <v/>
      </c>
      <c r="R194" s="50" t="str">
        <f>IF(COUNTIF(Calculations!$AQ:$AQ,Subgroup_number)=1,INDEX(Calculations!AQ:BR,MATCH(Subgroup_number,Calculations!AQ:AQ,0),20),IF(Subgroup_number=Calculations!BV$19,Calculations!BV$9,""))</f>
        <v/>
      </c>
      <c r="S194" s="116"/>
      <c r="U194" s="116"/>
      <c r="W194" s="116"/>
    </row>
    <row r="195" spans="6:23" x14ac:dyDescent="0.2">
      <c r="F195" s="48">
        <v>194</v>
      </c>
      <c r="G195" s="15" t="str">
        <f>IF(Subgroup_number&lt;=MAX(Calculations!AQ:AQ),IF(COUNTIF(Calculations!Z:Z,"="&amp;'Subgroup Analysis'!F195)=1,INDEX(Lookup_table_subgroup,MATCH(Subgroup_number,Calculations!Z:Z,0),2),VLOOKUP($F195,Calculations!AQ:BR,2,FALSE)),IF(Subgroup_number=Calculations!BV$19,"Combined effect size",""))</f>
        <v/>
      </c>
      <c r="H195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5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5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5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5" s="15" t="str">
        <f>IF(COUNTIF(Calculations!$AQ:$AQ,Subgroup_number)=1,INDEX(Calculations!AQ:BR,MATCH(Subgroup_number,Calculations!AQ:AQ,0),5),IF(Subgroup_number=Calculations!BV$19,Calculations!BV$12,""))</f>
        <v/>
      </c>
      <c r="M195" s="15" t="str">
        <f>IF(COUNTIF(Calculations!$AQ:$AQ,Subgroup_number)=1,INDEX(Calculations!AQ:BR,MATCH(Subgroup_number,Calculations!AQ:AQ,0),6),IF(Subgroup_number=Calculations!BV$19,Calculations!BV$13,""))</f>
        <v/>
      </c>
      <c r="N195" s="15" t="str">
        <f>IF(COUNTIF(Calculations!$AQ:$AQ,Subgroup_number)=1,INDEX(Calculations!AQ:BR,MATCH(Subgroup_number,Calculations!AQ:AQ,0),7),IF(Subgroup_number=Calculations!BV$19,Calculations!BV$14,""))</f>
        <v/>
      </c>
      <c r="O195" s="15" t="str">
        <f>IF(COUNTIF(Calculations!$AQ:$AQ,Subgroup_number)=1,INDEX(Calculations!AQ:BR,MATCH(Subgroup_number,Calculations!AQ:AQ,0),9),IF(Subgroup_number=Calculations!BV$19,Calculations!BV$15,""))</f>
        <v/>
      </c>
      <c r="P195" s="15" t="str">
        <f>IF(COUNTIF(Calculations!$AQ:$AQ,Subgroup_number)=1,INDEX(Calculations!AQ:BR,MATCH(Subgroup_number,Calculations!AQ:AQ,0),10),IF(Subgroup_number=Calculations!BV$19,Calculations!BV$16,""))</f>
        <v/>
      </c>
      <c r="Q195" s="15" t="str">
        <f>IF(COUNTIF(Calculations!$AQ:$AQ,Subgroup_number)=1,INDEX(Calculations!AQ:BR,MATCH(Subgroup_number,Calculations!AQ:AQ,0),19),IF(Subgroup_number=Calculations!BV$19,Calculations!BV$8,""))</f>
        <v/>
      </c>
      <c r="R195" s="50" t="str">
        <f>IF(COUNTIF(Calculations!$AQ:$AQ,Subgroup_number)=1,INDEX(Calculations!AQ:BR,MATCH(Subgroup_number,Calculations!AQ:AQ,0),20),IF(Subgroup_number=Calculations!BV$19,Calculations!BV$9,""))</f>
        <v/>
      </c>
      <c r="S195" s="116"/>
      <c r="U195" s="116"/>
      <c r="W195" s="116"/>
    </row>
    <row r="196" spans="6:23" x14ac:dyDescent="0.2">
      <c r="F196" s="48">
        <v>195</v>
      </c>
      <c r="G196" s="15" t="str">
        <f>IF(Subgroup_number&lt;=MAX(Calculations!AQ:AQ),IF(COUNTIF(Calculations!Z:Z,"="&amp;'Subgroup Analysis'!F196)=1,INDEX(Lookup_table_subgroup,MATCH(Subgroup_number,Calculations!Z:Z,0),2),VLOOKUP($F196,Calculations!AQ:BR,2,FALSE)),IF(Subgroup_number=Calculations!BV$19,"Combined effect size",""))</f>
        <v/>
      </c>
      <c r="H196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6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6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6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6" s="15" t="str">
        <f>IF(COUNTIF(Calculations!$AQ:$AQ,Subgroup_number)=1,INDEX(Calculations!AQ:BR,MATCH(Subgroup_number,Calculations!AQ:AQ,0),5),IF(Subgroup_number=Calculations!BV$19,Calculations!BV$12,""))</f>
        <v/>
      </c>
      <c r="M196" s="15" t="str">
        <f>IF(COUNTIF(Calculations!$AQ:$AQ,Subgroup_number)=1,INDEX(Calculations!AQ:BR,MATCH(Subgroup_number,Calculations!AQ:AQ,0),6),IF(Subgroup_number=Calculations!BV$19,Calculations!BV$13,""))</f>
        <v/>
      </c>
      <c r="N196" s="15" t="str">
        <f>IF(COUNTIF(Calculations!$AQ:$AQ,Subgroup_number)=1,INDEX(Calculations!AQ:BR,MATCH(Subgroup_number,Calculations!AQ:AQ,0),7),IF(Subgroup_number=Calculations!BV$19,Calculations!BV$14,""))</f>
        <v/>
      </c>
      <c r="O196" s="15" t="str">
        <f>IF(COUNTIF(Calculations!$AQ:$AQ,Subgroup_number)=1,INDEX(Calculations!AQ:BR,MATCH(Subgroup_number,Calculations!AQ:AQ,0),9),IF(Subgroup_number=Calculations!BV$19,Calculations!BV$15,""))</f>
        <v/>
      </c>
      <c r="P196" s="15" t="str">
        <f>IF(COUNTIF(Calculations!$AQ:$AQ,Subgroup_number)=1,INDEX(Calculations!AQ:BR,MATCH(Subgroup_number,Calculations!AQ:AQ,0),10),IF(Subgroup_number=Calculations!BV$19,Calculations!BV$16,""))</f>
        <v/>
      </c>
      <c r="Q196" s="15" t="str">
        <f>IF(COUNTIF(Calculations!$AQ:$AQ,Subgroup_number)=1,INDEX(Calculations!AQ:BR,MATCH(Subgroup_number,Calculations!AQ:AQ,0),19),IF(Subgroup_number=Calculations!BV$19,Calculations!BV$8,""))</f>
        <v/>
      </c>
      <c r="R196" s="50" t="str">
        <f>IF(COUNTIF(Calculations!$AQ:$AQ,Subgroup_number)=1,INDEX(Calculations!AQ:BR,MATCH(Subgroup_number,Calculations!AQ:AQ,0),20),IF(Subgroup_number=Calculations!BV$19,Calculations!BV$9,""))</f>
        <v/>
      </c>
      <c r="S196" s="116"/>
      <c r="U196" s="116"/>
      <c r="W196" s="116"/>
    </row>
    <row r="197" spans="6:23" x14ac:dyDescent="0.2">
      <c r="F197" s="48">
        <v>196</v>
      </c>
      <c r="G197" s="15" t="str">
        <f>IF(Subgroup_number&lt;=MAX(Calculations!AQ:AQ),IF(COUNTIF(Calculations!Z:Z,"="&amp;'Subgroup Analysis'!F197)=1,INDEX(Lookup_table_subgroup,MATCH(Subgroup_number,Calculations!Z:Z,0),2),VLOOKUP($F197,Calculations!AQ:BR,2,FALSE)),IF(Subgroup_number=Calculations!BV$19,"Combined effect size",""))</f>
        <v/>
      </c>
      <c r="H197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7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7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7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7" s="15" t="str">
        <f>IF(COUNTIF(Calculations!$AQ:$AQ,Subgroup_number)=1,INDEX(Calculations!AQ:BR,MATCH(Subgroup_number,Calculations!AQ:AQ,0),5),IF(Subgroup_number=Calculations!BV$19,Calculations!BV$12,""))</f>
        <v/>
      </c>
      <c r="M197" s="15" t="str">
        <f>IF(COUNTIF(Calculations!$AQ:$AQ,Subgroup_number)=1,INDEX(Calculations!AQ:BR,MATCH(Subgroup_number,Calculations!AQ:AQ,0),6),IF(Subgroup_number=Calculations!BV$19,Calculations!BV$13,""))</f>
        <v/>
      </c>
      <c r="N197" s="15" t="str">
        <f>IF(COUNTIF(Calculations!$AQ:$AQ,Subgroup_number)=1,INDEX(Calculations!AQ:BR,MATCH(Subgroup_number,Calculations!AQ:AQ,0),7),IF(Subgroup_number=Calculations!BV$19,Calculations!BV$14,""))</f>
        <v/>
      </c>
      <c r="O197" s="15" t="str">
        <f>IF(COUNTIF(Calculations!$AQ:$AQ,Subgroup_number)=1,INDEX(Calculations!AQ:BR,MATCH(Subgroup_number,Calculations!AQ:AQ,0),9),IF(Subgroup_number=Calculations!BV$19,Calculations!BV$15,""))</f>
        <v/>
      </c>
      <c r="P197" s="15" t="str">
        <f>IF(COUNTIF(Calculations!$AQ:$AQ,Subgroup_number)=1,INDEX(Calculations!AQ:BR,MATCH(Subgroup_number,Calculations!AQ:AQ,0),10),IF(Subgroup_number=Calculations!BV$19,Calculations!BV$16,""))</f>
        <v/>
      </c>
      <c r="Q197" s="15" t="str">
        <f>IF(COUNTIF(Calculations!$AQ:$AQ,Subgroup_number)=1,INDEX(Calculations!AQ:BR,MATCH(Subgroup_number,Calculations!AQ:AQ,0),19),IF(Subgroup_number=Calculations!BV$19,Calculations!BV$8,""))</f>
        <v/>
      </c>
      <c r="R197" s="50" t="str">
        <f>IF(COUNTIF(Calculations!$AQ:$AQ,Subgroup_number)=1,INDEX(Calculations!AQ:BR,MATCH(Subgroup_number,Calculations!AQ:AQ,0),20),IF(Subgroup_number=Calculations!BV$19,Calculations!BV$9,""))</f>
        <v/>
      </c>
      <c r="S197" s="116"/>
      <c r="U197" s="116"/>
      <c r="W197" s="116"/>
    </row>
    <row r="198" spans="6:23" x14ac:dyDescent="0.2">
      <c r="F198" s="48">
        <v>197</v>
      </c>
      <c r="G198" s="15" t="str">
        <f>IF(Subgroup_number&lt;=MAX(Calculations!AQ:AQ),IF(COUNTIF(Calculations!Z:Z,"="&amp;'Subgroup Analysis'!F198)=1,INDEX(Lookup_table_subgroup,MATCH(Subgroup_number,Calculations!Z:Z,0),2),VLOOKUP($F198,Calculations!AQ:BR,2,FALSE)),IF(Subgroup_number=Calculations!BV$19,"Combined effect size",""))</f>
        <v/>
      </c>
      <c r="H198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8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8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8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8" s="15" t="str">
        <f>IF(COUNTIF(Calculations!$AQ:$AQ,Subgroup_number)=1,INDEX(Calculations!AQ:BR,MATCH(Subgroup_number,Calculations!AQ:AQ,0),5),IF(Subgroup_number=Calculations!BV$19,Calculations!BV$12,""))</f>
        <v/>
      </c>
      <c r="M198" s="15" t="str">
        <f>IF(COUNTIF(Calculations!$AQ:$AQ,Subgroup_number)=1,INDEX(Calculations!AQ:BR,MATCH(Subgroup_number,Calculations!AQ:AQ,0),6),IF(Subgroup_number=Calculations!BV$19,Calculations!BV$13,""))</f>
        <v/>
      </c>
      <c r="N198" s="15" t="str">
        <f>IF(COUNTIF(Calculations!$AQ:$AQ,Subgroup_number)=1,INDEX(Calculations!AQ:BR,MATCH(Subgroup_number,Calculations!AQ:AQ,0),7),IF(Subgroup_number=Calculations!BV$19,Calculations!BV$14,""))</f>
        <v/>
      </c>
      <c r="O198" s="15" t="str">
        <f>IF(COUNTIF(Calculations!$AQ:$AQ,Subgroup_number)=1,INDEX(Calculations!AQ:BR,MATCH(Subgroup_number,Calculations!AQ:AQ,0),9),IF(Subgroup_number=Calculations!BV$19,Calculations!BV$15,""))</f>
        <v/>
      </c>
      <c r="P198" s="15" t="str">
        <f>IF(COUNTIF(Calculations!$AQ:$AQ,Subgroup_number)=1,INDEX(Calculations!AQ:BR,MATCH(Subgroup_number,Calculations!AQ:AQ,0),10),IF(Subgroup_number=Calculations!BV$19,Calculations!BV$16,""))</f>
        <v/>
      </c>
      <c r="Q198" s="15" t="str">
        <f>IF(COUNTIF(Calculations!$AQ:$AQ,Subgroup_number)=1,INDEX(Calculations!AQ:BR,MATCH(Subgroup_number,Calculations!AQ:AQ,0),19),IF(Subgroup_number=Calculations!BV$19,Calculations!BV$8,""))</f>
        <v/>
      </c>
      <c r="R198" s="50" t="str">
        <f>IF(COUNTIF(Calculations!$AQ:$AQ,Subgroup_number)=1,INDEX(Calculations!AQ:BR,MATCH(Subgroup_number,Calculations!AQ:AQ,0),20),IF(Subgroup_number=Calculations!BV$19,Calculations!BV$9,""))</f>
        <v/>
      </c>
      <c r="S198" s="116"/>
      <c r="U198" s="116"/>
      <c r="W198" s="116"/>
    </row>
    <row r="199" spans="6:23" x14ac:dyDescent="0.2">
      <c r="F199" s="48">
        <v>198</v>
      </c>
      <c r="G199" s="15" t="str">
        <f>IF(Subgroup_number&lt;=MAX(Calculations!AQ:AQ),IF(COUNTIF(Calculations!Z:Z,"="&amp;'Subgroup Analysis'!F199)=1,INDEX(Lookup_table_subgroup,MATCH(Subgroup_number,Calculations!Z:Z,0),2),VLOOKUP($F199,Calculations!AQ:BR,2,FALSE)),IF(Subgroup_number=Calculations!BV$19,"Combined effect size",""))</f>
        <v/>
      </c>
      <c r="H199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199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199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199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199" s="15" t="str">
        <f>IF(COUNTIF(Calculations!$AQ:$AQ,Subgroup_number)=1,INDEX(Calculations!AQ:BR,MATCH(Subgroup_number,Calculations!AQ:AQ,0),5),IF(Subgroup_number=Calculations!BV$19,Calculations!BV$12,""))</f>
        <v/>
      </c>
      <c r="M199" s="15" t="str">
        <f>IF(COUNTIF(Calculations!$AQ:$AQ,Subgroup_number)=1,INDEX(Calculations!AQ:BR,MATCH(Subgroup_number,Calculations!AQ:AQ,0),6),IF(Subgroup_number=Calculations!BV$19,Calculations!BV$13,""))</f>
        <v/>
      </c>
      <c r="N199" s="15" t="str">
        <f>IF(COUNTIF(Calculations!$AQ:$AQ,Subgroup_number)=1,INDEX(Calculations!AQ:BR,MATCH(Subgroup_number,Calculations!AQ:AQ,0),7),IF(Subgroup_number=Calculations!BV$19,Calculations!BV$14,""))</f>
        <v/>
      </c>
      <c r="O199" s="15" t="str">
        <f>IF(COUNTIF(Calculations!$AQ:$AQ,Subgroup_number)=1,INDEX(Calculations!AQ:BR,MATCH(Subgroup_number,Calculations!AQ:AQ,0),9),IF(Subgroup_number=Calculations!BV$19,Calculations!BV$15,""))</f>
        <v/>
      </c>
      <c r="P199" s="15" t="str">
        <f>IF(COUNTIF(Calculations!$AQ:$AQ,Subgroup_number)=1,INDEX(Calculations!AQ:BR,MATCH(Subgroup_number,Calculations!AQ:AQ,0),10),IF(Subgroup_number=Calculations!BV$19,Calculations!BV$16,""))</f>
        <v/>
      </c>
      <c r="Q199" s="15" t="str">
        <f>IF(COUNTIF(Calculations!$AQ:$AQ,Subgroup_number)=1,INDEX(Calculations!AQ:BR,MATCH(Subgroup_number,Calculations!AQ:AQ,0),19),IF(Subgroup_number=Calculations!BV$19,Calculations!BV$8,""))</f>
        <v/>
      </c>
      <c r="R199" s="50" t="str">
        <f>IF(COUNTIF(Calculations!$AQ:$AQ,Subgroup_number)=1,INDEX(Calculations!AQ:BR,MATCH(Subgroup_number,Calculations!AQ:AQ,0),20),IF(Subgroup_number=Calculations!BV$19,Calculations!BV$9,""))</f>
        <v/>
      </c>
      <c r="S199" s="116"/>
      <c r="U199" s="116"/>
      <c r="W199" s="116"/>
    </row>
    <row r="200" spans="6:23" x14ac:dyDescent="0.2">
      <c r="F200" s="48">
        <v>199</v>
      </c>
      <c r="G200" s="15" t="str">
        <f>IF(Subgroup_number&lt;=MAX(Calculations!AQ:AQ),IF(COUNTIF(Calculations!Z:Z,"="&amp;'Subgroup Analysis'!F200)=1,INDEX(Lookup_table_subgroup,MATCH(Subgroup_number,Calculations!Z:Z,0),2),VLOOKUP($F200,Calculations!AQ:BR,2,FALSE)),IF(Subgroup_number=Calculations!BV$19,"Combined effect size",""))</f>
        <v/>
      </c>
      <c r="H200" s="15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00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00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00" s="32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00" s="15" t="str">
        <f>IF(COUNTIF(Calculations!$AQ:$AQ,Subgroup_number)=1,INDEX(Calculations!AQ:BR,MATCH(Subgroup_number,Calculations!AQ:AQ,0),5),IF(Subgroup_number=Calculations!BV$19,Calculations!BV$12,""))</f>
        <v/>
      </c>
      <c r="M200" s="15" t="str">
        <f>IF(COUNTIF(Calculations!$AQ:$AQ,Subgroup_number)=1,INDEX(Calculations!AQ:BR,MATCH(Subgroup_number,Calculations!AQ:AQ,0),6),IF(Subgroup_number=Calculations!BV$19,Calculations!BV$13,""))</f>
        <v/>
      </c>
      <c r="N200" s="15" t="str">
        <f>IF(COUNTIF(Calculations!$AQ:$AQ,Subgroup_number)=1,INDEX(Calculations!AQ:BR,MATCH(Subgroup_number,Calculations!AQ:AQ,0),7),IF(Subgroup_number=Calculations!BV$19,Calculations!BV$14,""))</f>
        <v/>
      </c>
      <c r="O200" s="15" t="str">
        <f>IF(COUNTIF(Calculations!$AQ:$AQ,Subgroup_number)=1,INDEX(Calculations!AQ:BR,MATCH(Subgroup_number,Calculations!AQ:AQ,0),9),IF(Subgroup_number=Calculations!BV$19,Calculations!BV$15,""))</f>
        <v/>
      </c>
      <c r="P200" s="15" t="str">
        <f>IF(COUNTIF(Calculations!$AQ:$AQ,Subgroup_number)=1,INDEX(Calculations!AQ:BR,MATCH(Subgroup_number,Calculations!AQ:AQ,0),10),IF(Subgroup_number=Calculations!BV$19,Calculations!BV$16,""))</f>
        <v/>
      </c>
      <c r="Q200" s="15" t="str">
        <f>IF(COUNTIF(Calculations!$AQ:$AQ,Subgroup_number)=1,INDEX(Calculations!AQ:BR,MATCH(Subgroup_number,Calculations!AQ:AQ,0),19),IF(Subgroup_number=Calculations!BV$19,Calculations!BV$8,""))</f>
        <v/>
      </c>
      <c r="R200" s="50" t="str">
        <f>IF(COUNTIF(Calculations!$AQ:$AQ,Subgroup_number)=1,INDEX(Calculations!AQ:BR,MATCH(Subgroup_number,Calculations!AQ:AQ,0),20),IF(Subgroup_number=Calculations!BV$19,Calculations!BV$9,""))</f>
        <v/>
      </c>
      <c r="S200" s="116"/>
      <c r="U200" s="116"/>
      <c r="W200" s="116"/>
    </row>
    <row r="201" spans="6:23" x14ac:dyDescent="0.2">
      <c r="F201" s="51">
        <v>200</v>
      </c>
      <c r="G201" s="52" t="str">
        <f>IF(Subgroup_number&lt;=MAX(Calculations!AQ:AQ),IF(COUNTIF(Calculations!Z:Z,"="&amp;'Subgroup Analysis'!F201)=1,INDEX(Lookup_table_subgroup,MATCH(Subgroup_number,Calculations!Z:Z,0),2),VLOOKUP($F201,Calculations!AQ:BR,2,FALSE)),IF(Subgroup_number=Calculations!BV$19,"Combined effect size",""))</f>
        <v/>
      </c>
      <c r="H201" s="52" t="str">
        <f>IF(Subgroup_number&lt;=MAX(Calculations!AQ:AQ),IF(COUNTIF(Calculations!Z:Z,Subgroup_number)=1,INDEX(Lookup_table_subgroup,MATCH(Subgroup_number,Calculations!Z:Z,0),4),INDEX(Calculations!AQ:BR,MATCH(Subgroup_number,Calculations!AQ:AQ,0),13)),IF(Subgroup_number=Calculations!BV$19,Calculations!$BV$5,""))</f>
        <v/>
      </c>
      <c r="I201" s="15" t="str">
        <f>IF(Subgroup_number&lt;=MAX(Calculations!$AQ:$AQ),IF(COUNTIF(Calculations!Z:Z,Subgroup_number)=1,INDEX(Lookup_table_subgroup,MATCH(Subgroup_number,Calculations!Z:Z,0),10),INDEX(Calculations!AQ:BR,MATCH(Subgroup_number,Calculations!AQ:AQ,0),15)),IF(Subgroup_number=Calculations!BV$19,Calculations!BV$6,""))</f>
        <v/>
      </c>
      <c r="J201" s="15" t="str">
        <f>IF(Subgroup_number&lt;=MAX(Calculations!$AQ:$AQ),IF(COUNTIF(Calculations!Z:Z,Subgroup_number)=1,INDEX(Lookup_table_subgroup,MATCH(Subgroup_number,Calculations!Z:Z,0),11),INDEX(Calculations!AQ:BR,MATCH(Subgroup_number,Calculations!AQ:AQ,0),16)),IF(Subgroup_number=Calculations!BV$19,Calculations!BV$7,""))</f>
        <v/>
      </c>
      <c r="K201" s="55" t="str">
        <f>IF(Subgroup_number&lt;=MAX(Calculations!$AQ:$AQ),IF(COUNTIF(Calculations!Z:Z,Subgroup_number)=1,INDEX(Lookup_table_subgroup,MATCH(Subgroup_number,Calculations!Z:Z,0),9),INDEX(Calculations!AQ:BR,MATCH(Subgroup_number,Calculations!AQ:AQ,0),25)),"")</f>
        <v/>
      </c>
      <c r="L201" s="52" t="str">
        <f>IF(COUNTIF(Calculations!$AQ:$AQ,Subgroup_number)=1,INDEX(Calculations!AQ:BR,MATCH(Subgroup_number,Calculations!AQ:AQ,0),5),IF(Subgroup_number=Calculations!BV$19,Calculations!BV$12,""))</f>
        <v/>
      </c>
      <c r="M201" s="52" t="str">
        <f>IF(COUNTIF(Calculations!$AQ:$AQ,Subgroup_number)=1,INDEX(Calculations!AQ:BR,MATCH(Subgroup_number,Calculations!AQ:AQ,0),6),IF(Subgroup_number=Calculations!BV$19,Calculations!BV$13,""))</f>
        <v/>
      </c>
      <c r="N201" s="52" t="str">
        <f>IF(COUNTIF(Calculations!$AQ:$AQ,Subgroup_number)=1,INDEX(Calculations!AQ:BR,MATCH(Subgroup_number,Calculations!AQ:AQ,0),7),IF(Subgroup_number=Calculations!BV$19,Calculations!BV$14,""))</f>
        <v/>
      </c>
      <c r="O201" s="52" t="str">
        <f>IF(COUNTIF(Calculations!$AQ:$AQ,Subgroup_number)=1,INDEX(Calculations!AQ:BR,MATCH(Subgroup_number,Calculations!AQ:AQ,0),9),IF(Subgroup_number=Calculations!BV$19,Calculations!BV$15,""))</f>
        <v/>
      </c>
      <c r="P201" s="52" t="str">
        <f>IF(COUNTIF(Calculations!$AQ:$AQ,Subgroup_number)=1,INDEX(Calculations!AQ:BR,MATCH(Subgroup_number,Calculations!AQ:AQ,0),10),IF(Subgroup_number=Calculations!BV$19,Calculations!BV$16,""))</f>
        <v/>
      </c>
      <c r="Q201" s="52" t="str">
        <f>IF(COUNTIF(Calculations!$AQ:$AQ,Subgroup_number)=1,INDEX(Calculations!AQ:BR,MATCH(Subgroup_number,Calculations!AQ:AQ,0),19),IF(Subgroup_number=Calculations!BV$19,Calculations!BV$8,""))</f>
        <v/>
      </c>
      <c r="R201" s="54" t="str">
        <f>IF(COUNTIF(Calculations!$AQ:$AQ,Subgroup_number)=1,INDEX(Calculations!AQ:BR,MATCH(Subgroup_number,Calculations!AQ:AQ,0),20),IF(Subgroup_number=Calculations!BV$19,Calculations!BV$9,""))</f>
        <v/>
      </c>
      <c r="S201" s="116"/>
      <c r="U201" s="116"/>
      <c r="W201" s="116"/>
    </row>
  </sheetData>
  <mergeCells count="16">
    <mergeCell ref="A1:D1"/>
    <mergeCell ref="B13:D13"/>
    <mergeCell ref="B14:D14"/>
    <mergeCell ref="B15:D15"/>
    <mergeCell ref="B7:D7"/>
    <mergeCell ref="B8:D8"/>
    <mergeCell ref="B9:D9"/>
    <mergeCell ref="B10:D10"/>
    <mergeCell ref="B11:D11"/>
    <mergeCell ref="W2:W201"/>
    <mergeCell ref="S2:S201"/>
    <mergeCell ref="U2:U201"/>
    <mergeCell ref="B2:D2"/>
    <mergeCell ref="B3:D3"/>
    <mergeCell ref="B4:D4"/>
    <mergeCell ref="A6:D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C5C1C68B-D595-4E53-B0A2-B4D0213A4DE4}">
            <xm:f>COUNTIF(Calculations!$AQ:$AQ,"="&amp;$F1)=1</xm:f>
            <x14:dxf>
              <font>
                <b/>
                <i val="0"/>
              </font>
              <numFmt numFmtId="14" formatCode="0.00%"/>
              <border>
                <bottom style="thin">
                  <color theme="9"/>
                </bottom>
                <vertical/>
                <horizontal/>
              </border>
            </x14:dxf>
          </x14:cfRule>
          <xm:sqref>K1:K1048576 N1:N1048576</xm:sqref>
        </x14:conditionalFormatting>
        <x14:conditionalFormatting xmlns:xm="http://schemas.microsoft.com/office/excel/2006/main">
          <x14:cfRule type="expression" priority="3" id="{72FD2492-C694-4778-AD11-CD38F8393F69}">
            <xm:f>$F1=Calculations!$BV$19</xm:f>
            <x14:dxf>
              <font>
                <b/>
                <i val="0"/>
              </font>
              <numFmt numFmtId="14" formatCode="0.00%"/>
            </x14:dxf>
          </x14:cfRule>
          <xm:sqref>N1:N1048576 K1:K1048576</xm:sqref>
        </x14:conditionalFormatting>
        <x14:conditionalFormatting xmlns:xm="http://schemas.microsoft.com/office/excel/2006/main">
          <x14:cfRule type="expression" priority="18" id="{1DDAD306-5DA7-42EF-B526-F2EB48ADB7DD}">
            <xm:f>$F1=Calculations!$BV$19</xm:f>
            <x14:dxf>
              <font>
                <b/>
                <i val="0"/>
              </font>
              <numFmt numFmtId="2" formatCode="0.00"/>
            </x14:dxf>
          </x14:cfRule>
          <x14:cfRule type="expression" priority="19" id="{1CA4FE70-B0A6-434B-88E9-3DDD0AEBCA84}">
            <xm:f>COUNTIF(Calculations!$AQ:$AQ,"="&amp;$F1)=1</xm:f>
            <x14:dxf>
              <font>
                <b/>
                <i val="0"/>
                <u val="none"/>
              </font>
              <numFmt numFmtId="2" formatCode="0.00"/>
              <border>
                <bottom style="thin">
                  <color theme="9"/>
                </bottom>
              </border>
            </x14:dxf>
          </x14:cfRule>
          <xm:sqref>L1:L1048576 O1:R1048576 G1:J1048576</xm:sqref>
        </x14:conditionalFormatting>
        <x14:conditionalFormatting xmlns:xm="http://schemas.microsoft.com/office/excel/2006/main">
          <x14:cfRule type="expression" priority="1" id="{EC670B6F-C2FB-4443-B86F-731D9590A7D2}">
            <xm:f>COUNTIF(Calculations!$AQ:$AQ,"="&amp;$F1)=1</xm:f>
            <x14:dxf>
              <font>
                <b/>
                <i val="0"/>
              </font>
              <numFmt numFmtId="164" formatCode="0.000"/>
              <border>
                <bottom style="thin">
                  <color theme="9"/>
                </bottom>
                <vertical/>
                <horizontal/>
              </border>
            </x14:dxf>
          </x14:cfRule>
          <x14:cfRule type="expression" priority="2" id="{10131B38-BF25-474C-A31F-00FA9B3615A1}">
            <xm:f>$F1=Calculations!$BV$19</xm:f>
            <x14:dxf>
              <font>
                <b/>
                <i val="0"/>
              </font>
              <numFmt numFmtId="164" formatCode="0.000"/>
            </x14:dxf>
          </x14:cfRule>
          <xm:sqref>M1:M1048576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Calculations!$BU$36:$BU$38</xm:f>
          </x14:formula1>
          <xm:sqref>B3</xm:sqref>
        </x14:dataValidation>
        <x14:dataValidation type="list" allowBlank="1" showInputMessage="1" showErrorMessage="1" xr:uid="{00000000-0002-0000-0200-000001000000}">
          <x14:formula1>
            <xm:f>Calculations!$BU$32:$BU$33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1"/>
  <sheetViews>
    <sheetView showGridLines="0" workbookViewId="0">
      <pane ySplit="1" topLeftCell="A2" activePane="bottomLeft" state="frozen"/>
      <selection pane="bottomLeft" activeCell="B2" sqref="B2"/>
    </sheetView>
  </sheetViews>
  <sheetFormatPr defaultRowHeight="12" x14ac:dyDescent="0.2"/>
  <cols>
    <col min="1" max="1" width="16.5" bestFit="1" customWidth="1"/>
    <col min="2" max="2" width="15.5" bestFit="1" customWidth="1"/>
    <col min="3" max="3" width="3.33203125" customWidth="1"/>
    <col min="4" max="4" width="28.33203125" style="9" bestFit="1" customWidth="1"/>
    <col min="5" max="5" width="11" style="9" customWidth="1"/>
    <col min="6" max="6" width="13.33203125" style="9" customWidth="1"/>
    <col min="7" max="7" width="11.83203125" style="9" customWidth="1"/>
    <col min="8" max="8" width="3.1640625" customWidth="1"/>
    <col min="9" max="9" width="34.5" customWidth="1"/>
    <col min="10" max="10" width="18.33203125" bestFit="1" customWidth="1"/>
    <col min="11" max="11" width="4.6640625" bestFit="1" customWidth="1"/>
    <col min="12" max="12" width="7.33203125" bestFit="1" customWidth="1"/>
    <col min="13" max="13" width="5.33203125" bestFit="1" customWidth="1"/>
    <col min="14" max="14" width="11.83203125" bestFit="1" customWidth="1"/>
    <col min="15" max="15" width="7.5" bestFit="1" customWidth="1"/>
    <col min="16" max="16" width="7.33203125" bestFit="1" customWidth="1"/>
  </cols>
  <sheetData>
    <row r="1" spans="1:7" ht="39.75" customHeight="1" x14ac:dyDescent="0.2">
      <c r="A1" s="115" t="s">
        <v>215</v>
      </c>
      <c r="B1" s="115"/>
      <c r="D1" s="2" t="s">
        <v>18</v>
      </c>
      <c r="E1" s="2" t="s">
        <v>37</v>
      </c>
      <c r="F1" s="2" t="s">
        <v>33</v>
      </c>
      <c r="G1" s="2" t="s">
        <v>8</v>
      </c>
    </row>
    <row r="2" spans="1:7" x14ac:dyDescent="0.2">
      <c r="A2" s="10" t="s">
        <v>143</v>
      </c>
      <c r="B2" s="34" t="s">
        <v>259</v>
      </c>
      <c r="D2" s="56" t="str">
        <f t="shared" ref="D2:D33" si="0">IF(AND(Sufficient_data="Yes",Include_study="Yes",Moderator&lt;&gt;""),Study_name,"")</f>
        <v>aaaa</v>
      </c>
      <c r="E2" s="10">
        <f t="shared" ref="E2:E33" si="1">IF(AND(Sufficient_data="Yes",Include_study="Yes",Moderator&lt;&gt;""),Moderator,"")</f>
        <v>15</v>
      </c>
      <c r="F2" s="10">
        <f t="shared" ref="F2:F33" si="2">IF(AND(Sufficient_data="Yes",Include_study="Yes",Moderator&lt;&gt;""),rz,"")</f>
        <v>2.2000000000000002</v>
      </c>
      <c r="G2" s="58">
        <f>IF(AND(Sufficient_data="Yes",Include_study="Yes",Moderator&lt;&gt;""),IF(Moderator_model="Fixed effect",Calculations!CA:CA/SUM(Calculations!CA:CA),Calculations!CF:CF/SUM(Calculations!CF:CF)),"")</f>
        <v>6.3857801184990126E-2</v>
      </c>
    </row>
    <row r="3" spans="1:7" x14ac:dyDescent="0.2">
      <c r="A3" s="10" t="s">
        <v>19</v>
      </c>
      <c r="B3" s="36">
        <v>0.95</v>
      </c>
      <c r="D3" s="57" t="str">
        <f t="shared" si="0"/>
        <v>bbbb</v>
      </c>
      <c r="E3" s="10">
        <f t="shared" si="1"/>
        <v>16</v>
      </c>
      <c r="F3" s="10">
        <f t="shared" si="2"/>
        <v>1.8000000000000003</v>
      </c>
      <c r="G3" s="59">
        <f>IF(AND(Sufficient_data="Yes",Include_study="Yes",Moderator&lt;&gt;""),IF(Moderator_model="Fixed effect",Calculations!CA:CA/SUM(Calculations!CA:CA),Calculations!CF:CF/SUM(Calculations!CF:CF)),"")</f>
        <v>8.3607636603028321E-2</v>
      </c>
    </row>
    <row r="4" spans="1:7" x14ac:dyDescent="0.2">
      <c r="D4" s="57" t="str">
        <f t="shared" si="0"/>
        <v>cccc</v>
      </c>
      <c r="E4" s="10">
        <f t="shared" si="1"/>
        <v>13</v>
      </c>
      <c r="F4" s="10">
        <f t="shared" si="2"/>
        <v>1.9000000000000004</v>
      </c>
      <c r="G4" s="59">
        <f>IF(AND(Sufficient_data="Yes",Include_study="Yes",Moderator&lt;&gt;""),IF(Moderator_model="Fixed effect",Calculations!CA:CA/SUM(Calculations!CA:CA),Calculations!CF:CF/SUM(Calculations!CF:CF)),"")</f>
        <v>5.0691244239631339E-2</v>
      </c>
    </row>
    <row r="5" spans="1:7" x14ac:dyDescent="0.2">
      <c r="D5" s="57" t="str">
        <f t="shared" si="0"/>
        <v>dddd</v>
      </c>
      <c r="E5" s="10">
        <f t="shared" si="1"/>
        <v>18</v>
      </c>
      <c r="F5" s="10">
        <f t="shared" si="2"/>
        <v>2.0499999999999994</v>
      </c>
      <c r="G5" s="59">
        <f>IF(AND(Sufficient_data="Yes",Include_study="Yes",Moderator&lt;&gt;""),IF(Moderator_model="Fixed effect",Calculations!CA:CA/SUM(Calculations!CA:CA),Calculations!CF:CF/SUM(Calculations!CF:CF)),"")</f>
        <v>0.19552337063857803</v>
      </c>
    </row>
    <row r="6" spans="1:7" x14ac:dyDescent="0.2">
      <c r="D6" s="57" t="str">
        <f t="shared" si="0"/>
        <v>eeee</v>
      </c>
      <c r="E6" s="10">
        <f t="shared" si="1"/>
        <v>20</v>
      </c>
      <c r="F6" s="10">
        <f t="shared" si="2"/>
        <v>5.0000000000000037E-2</v>
      </c>
      <c r="G6" s="59">
        <f>IF(AND(Sufficient_data="Yes",Include_study="Yes",Moderator&lt;&gt;""),IF(Moderator_model="Fixed effect",Calculations!CA:CA/SUM(Calculations!CA:CA),Calculations!CF:CF/SUM(Calculations!CF:CF)),"")</f>
        <v>6.0566161948650415E-2</v>
      </c>
    </row>
    <row r="7" spans="1:7" x14ac:dyDescent="0.2">
      <c r="D7" s="57" t="str">
        <f t="shared" si="0"/>
        <v>ffff</v>
      </c>
      <c r="E7" s="10">
        <f t="shared" si="1"/>
        <v>14</v>
      </c>
      <c r="F7" s="10">
        <f t="shared" si="2"/>
        <v>-0.6</v>
      </c>
      <c r="G7" s="59">
        <f>IF(AND(Sufficient_data="Yes",Include_study="Yes",Moderator&lt;&gt;""),IF(Moderator_model="Fixed effect",Calculations!CA:CA/SUM(Calculations!CA:CA),Calculations!CF:CF/SUM(Calculations!CF:CF)),"")</f>
        <v>5.7274522712310733E-2</v>
      </c>
    </row>
    <row r="8" spans="1:7" x14ac:dyDescent="0.2">
      <c r="D8" s="57" t="str">
        <f t="shared" si="0"/>
        <v>gggg</v>
      </c>
      <c r="E8" s="10">
        <f t="shared" si="1"/>
        <v>19</v>
      </c>
      <c r="F8" s="10">
        <f t="shared" si="2"/>
        <v>2.0000000000000004</v>
      </c>
      <c r="G8" s="59">
        <f>IF(AND(Sufficient_data="Yes",Include_study="Yes",Moderator&lt;&gt;""),IF(Moderator_model="Fixed effect",Calculations!CA:CA/SUM(Calculations!CA:CA),Calculations!CF:CF/SUM(Calculations!CF:CF)),"")</f>
        <v>7.7024358130348899E-2</v>
      </c>
    </row>
    <row r="9" spans="1:7" x14ac:dyDescent="0.2">
      <c r="D9" s="57" t="str">
        <f t="shared" si="0"/>
        <v>hhhh</v>
      </c>
      <c r="E9" s="10">
        <f t="shared" si="1"/>
        <v>13</v>
      </c>
      <c r="F9" s="10">
        <f t="shared" si="2"/>
        <v>1.8000000000000003</v>
      </c>
      <c r="G9" s="59">
        <f>IF(AND(Sufficient_data="Yes",Include_study="Yes",Moderator&lt;&gt;""),IF(Moderator_model="Fixed effect",Calculations!CA:CA/SUM(Calculations!CA:CA),Calculations!CF:CF/SUM(Calculations!CF:CF)),"")</f>
        <v>8.3607636603028321E-2</v>
      </c>
    </row>
    <row r="10" spans="1:7" x14ac:dyDescent="0.2">
      <c r="D10" s="57" t="str">
        <f t="shared" si="0"/>
        <v>iiii</v>
      </c>
      <c r="E10" s="10">
        <f t="shared" si="1"/>
        <v>19</v>
      </c>
      <c r="F10" s="10">
        <f t="shared" si="2"/>
        <v>0.40000000000000013</v>
      </c>
      <c r="G10" s="59">
        <f>IF(AND(Sufficient_data="Yes",Include_study="Yes",Moderator&lt;&gt;""),IF(Moderator_model="Fixed effect",Calculations!CA:CA/SUM(Calculations!CA:CA),Calculations!CF:CF/SUM(Calculations!CF:CF)),"")</f>
        <v>5.0691244239631339E-2</v>
      </c>
    </row>
    <row r="11" spans="1:7" x14ac:dyDescent="0.2">
      <c r="D11" s="57" t="str">
        <f t="shared" si="0"/>
        <v>jjjj</v>
      </c>
      <c r="E11" s="10">
        <f t="shared" si="1"/>
        <v>22</v>
      </c>
      <c r="F11" s="10">
        <f t="shared" si="2"/>
        <v>2.0999999999999996</v>
      </c>
      <c r="G11" s="59">
        <f>IF(AND(Sufficient_data="Yes",Include_study="Yes",Moderator&lt;&gt;""),IF(Moderator_model="Fixed effect",Calculations!CA:CA/SUM(Calculations!CA:CA),Calculations!CF:CF/SUM(Calculations!CF:CF)),"")</f>
        <v>0.15602369980250166</v>
      </c>
    </row>
    <row r="12" spans="1:7" x14ac:dyDescent="0.2">
      <c r="D12" s="57" t="str">
        <f t="shared" si="0"/>
        <v>kkkk</v>
      </c>
      <c r="E12" s="10">
        <f t="shared" si="1"/>
        <v>17</v>
      </c>
      <c r="F12" s="10">
        <f t="shared" si="2"/>
        <v>-0.4</v>
      </c>
      <c r="G12" s="59">
        <f>IF(AND(Sufficient_data="Yes",Include_study="Yes",Moderator&lt;&gt;""),IF(Moderator_model="Fixed effect",Calculations!CA:CA/SUM(Calculations!CA:CA),Calculations!CF:CF/SUM(Calculations!CF:CF)),"")</f>
        <v>5.7274522712310733E-2</v>
      </c>
    </row>
    <row r="13" spans="1:7" x14ac:dyDescent="0.2">
      <c r="D13" s="57" t="str">
        <f t="shared" si="0"/>
        <v>llll</v>
      </c>
      <c r="E13" s="10">
        <f t="shared" si="1"/>
        <v>18</v>
      </c>
      <c r="F13" s="10">
        <f t="shared" si="2"/>
        <v>-0.50000000000000011</v>
      </c>
      <c r="G13" s="59">
        <f>IF(AND(Sufficient_data="Yes",Include_study="Yes",Moderator&lt;&gt;""),IF(Moderator_model="Fixed effect",Calculations!CA:CA/SUM(Calculations!CA:CA),Calculations!CF:CF/SUM(Calculations!CF:CF)),"")</f>
        <v>6.3857801184990126E-2</v>
      </c>
    </row>
    <row r="14" spans="1:7" x14ac:dyDescent="0.2">
      <c r="D14" s="57" t="str">
        <f t="shared" si="0"/>
        <v/>
      </c>
      <c r="E14" s="10" t="str">
        <f t="shared" si="1"/>
        <v/>
      </c>
      <c r="F14" s="10" t="str">
        <f t="shared" si="2"/>
        <v/>
      </c>
      <c r="G14" s="59" t="str">
        <f>IF(AND(Sufficient_data="Yes",Include_study="Yes",Moderator&lt;&gt;""),IF(Moderator_model="Fixed effect",Calculations!CA:CA/SUM(Calculations!CA:CA),Calculations!CF:CF/SUM(Calculations!CF:CF)),"")</f>
        <v/>
      </c>
    </row>
    <row r="15" spans="1:7" x14ac:dyDescent="0.2">
      <c r="D15" s="57" t="str">
        <f t="shared" si="0"/>
        <v/>
      </c>
      <c r="E15" s="10" t="str">
        <f t="shared" si="1"/>
        <v/>
      </c>
      <c r="F15" s="10" t="str">
        <f t="shared" si="2"/>
        <v/>
      </c>
      <c r="G15" s="59" t="str">
        <f>IF(AND(Sufficient_data="Yes",Include_study="Yes",Moderator&lt;&gt;""),IF(Moderator_model="Fixed effect",Calculations!CA:CA/SUM(Calculations!CA:CA),Calculations!CF:CF/SUM(Calculations!CF:CF)),"")</f>
        <v/>
      </c>
    </row>
    <row r="16" spans="1:7" x14ac:dyDescent="0.2">
      <c r="D16" s="57" t="str">
        <f t="shared" si="0"/>
        <v/>
      </c>
      <c r="E16" s="10" t="str">
        <f t="shared" si="1"/>
        <v/>
      </c>
      <c r="F16" s="10" t="str">
        <f t="shared" si="2"/>
        <v/>
      </c>
      <c r="G16" s="59" t="str">
        <f>IF(AND(Sufficient_data="Yes",Include_study="Yes",Moderator&lt;&gt;""),IF(Moderator_model="Fixed effect",Calculations!CA:CA/SUM(Calculations!CA:CA),Calculations!CF:CF/SUM(Calculations!CF:CF)),"")</f>
        <v/>
      </c>
    </row>
    <row r="17" spans="4:16" x14ac:dyDescent="0.2">
      <c r="D17" s="57" t="str">
        <f t="shared" si="0"/>
        <v/>
      </c>
      <c r="E17" s="10" t="str">
        <f t="shared" si="1"/>
        <v/>
      </c>
      <c r="F17" s="10" t="str">
        <f t="shared" si="2"/>
        <v/>
      </c>
      <c r="G17" s="59" t="str">
        <f>IF(AND(Sufficient_data="Yes",Include_study="Yes",Moderator&lt;&gt;""),IF(Moderator_model="Fixed effect",Calculations!CA:CA/SUM(Calculations!CA:CA),Calculations!CF:CF/SUM(Calculations!CF:CF)),"")</f>
        <v/>
      </c>
    </row>
    <row r="18" spans="4:16" x14ac:dyDescent="0.2">
      <c r="D18" s="57" t="str">
        <f t="shared" si="0"/>
        <v/>
      </c>
      <c r="E18" s="10" t="str">
        <f t="shared" si="1"/>
        <v/>
      </c>
      <c r="F18" s="10" t="str">
        <f t="shared" si="2"/>
        <v/>
      </c>
      <c r="G18" s="59" t="str">
        <f>IF(AND(Sufficient_data="Yes",Include_study="Yes",Moderator&lt;&gt;""),IF(Moderator_model="Fixed effect",Calculations!CA:CA/SUM(Calculations!CA:CA),Calculations!CF:CF/SUM(Calculations!CF:CF)),"")</f>
        <v/>
      </c>
    </row>
    <row r="19" spans="4:16" x14ac:dyDescent="0.2">
      <c r="D19" s="57" t="str">
        <f t="shared" si="0"/>
        <v/>
      </c>
      <c r="E19" s="10" t="str">
        <f t="shared" si="1"/>
        <v/>
      </c>
      <c r="F19" s="10" t="str">
        <f t="shared" si="2"/>
        <v/>
      </c>
      <c r="G19" s="59" t="str">
        <f>IF(AND(Sufficient_data="Yes",Include_study="Yes",Moderator&lt;&gt;""),IF(Moderator_model="Fixed effect",Calculations!CA:CA/SUM(Calculations!CA:CA),Calculations!CF:CF/SUM(Calculations!CF:CF)),"")</f>
        <v/>
      </c>
    </row>
    <row r="20" spans="4:16" x14ac:dyDescent="0.2">
      <c r="D20" s="57" t="str">
        <f t="shared" si="0"/>
        <v/>
      </c>
      <c r="E20" s="10" t="str">
        <f t="shared" si="1"/>
        <v/>
      </c>
      <c r="F20" s="10" t="str">
        <f t="shared" si="2"/>
        <v/>
      </c>
      <c r="G20" s="59" t="str">
        <f>IF(AND(Sufficient_data="Yes",Include_study="Yes",Moderator&lt;&gt;""),IF(Moderator_model="Fixed effect",Calculations!CA:CA/SUM(Calculations!CA:CA),Calculations!CF:CF/SUM(Calculations!CF:CF)),"")</f>
        <v/>
      </c>
    </row>
    <row r="21" spans="4:16" x14ac:dyDescent="0.2">
      <c r="D21" s="57" t="str">
        <f t="shared" si="0"/>
        <v/>
      </c>
      <c r="E21" s="10" t="str">
        <f t="shared" si="1"/>
        <v/>
      </c>
      <c r="F21" s="10" t="str">
        <f t="shared" si="2"/>
        <v/>
      </c>
      <c r="G21" s="59" t="str">
        <f>IF(AND(Sufficient_data="Yes",Include_study="Yes",Moderator&lt;&gt;""),IF(Moderator_model="Fixed effect",Calculations!CA:CA/SUM(Calculations!CA:CA),Calculations!CF:CF/SUM(Calculations!CF:CF)),"")</f>
        <v/>
      </c>
    </row>
    <row r="22" spans="4:16" x14ac:dyDescent="0.2">
      <c r="D22" s="57" t="str">
        <f t="shared" si="0"/>
        <v/>
      </c>
      <c r="E22" s="10" t="str">
        <f t="shared" si="1"/>
        <v/>
      </c>
      <c r="F22" s="10" t="str">
        <f t="shared" si="2"/>
        <v/>
      </c>
      <c r="G22" s="59" t="str">
        <f>IF(AND(Sufficient_data="Yes",Include_study="Yes",Moderator&lt;&gt;""),IF(Moderator_model="Fixed effect",Calculations!CA:CA/SUM(Calculations!CA:CA),Calculations!CF:CF/SUM(Calculations!CF:CF)),"")</f>
        <v/>
      </c>
    </row>
    <row r="23" spans="4:16" x14ac:dyDescent="0.2">
      <c r="D23" s="57" t="str">
        <f t="shared" si="0"/>
        <v/>
      </c>
      <c r="E23" s="10" t="str">
        <f t="shared" si="1"/>
        <v/>
      </c>
      <c r="F23" s="10" t="str">
        <f t="shared" si="2"/>
        <v/>
      </c>
      <c r="G23" s="59" t="str">
        <f>IF(AND(Sufficient_data="Yes",Include_study="Yes",Moderator&lt;&gt;""),IF(Moderator_model="Fixed effect",Calculations!CA:CA/SUM(Calculations!CA:CA),Calculations!CF:CF/SUM(Calculations!CF:CF)),"")</f>
        <v/>
      </c>
    </row>
    <row r="24" spans="4:16" x14ac:dyDescent="0.2">
      <c r="D24" s="57" t="str">
        <f t="shared" si="0"/>
        <v/>
      </c>
      <c r="E24" s="10" t="str">
        <f t="shared" si="1"/>
        <v/>
      </c>
      <c r="F24" s="10" t="str">
        <f t="shared" si="2"/>
        <v/>
      </c>
      <c r="G24" s="59" t="str">
        <f>IF(AND(Sufficient_data="Yes",Include_study="Yes",Moderator&lt;&gt;""),IF(Moderator_model="Fixed effect",Calculations!CA:CA/SUM(Calculations!CA:CA),Calculations!CF:CF/SUM(Calculations!CF:CF)),"")</f>
        <v/>
      </c>
    </row>
    <row r="25" spans="4:16" x14ac:dyDescent="0.2">
      <c r="D25" s="57" t="str">
        <f t="shared" si="0"/>
        <v/>
      </c>
      <c r="E25" s="10" t="str">
        <f t="shared" si="1"/>
        <v/>
      </c>
      <c r="F25" s="10" t="str">
        <f t="shared" si="2"/>
        <v/>
      </c>
      <c r="G25" s="59" t="str">
        <f>IF(AND(Sufficient_data="Yes",Include_study="Yes",Moderator&lt;&gt;""),IF(Moderator_model="Fixed effect",Calculations!CA:CA/SUM(Calculations!CA:CA),Calculations!CF:CF/SUM(Calculations!CF:CF)),"")</f>
        <v/>
      </c>
    </row>
    <row r="26" spans="4:16" x14ac:dyDescent="0.2">
      <c r="D26" s="57" t="str">
        <f t="shared" si="0"/>
        <v/>
      </c>
      <c r="E26" s="10" t="str">
        <f t="shared" si="1"/>
        <v/>
      </c>
      <c r="F26" s="10" t="str">
        <f t="shared" si="2"/>
        <v/>
      </c>
      <c r="G26" s="59" t="str">
        <f>IF(AND(Sufficient_data="Yes",Include_study="Yes",Moderator&lt;&gt;""),IF(Moderator_model="Fixed effect",Calculations!CA:CA/SUM(Calculations!CA:CA),Calculations!CF:CF/SUM(Calculations!CF:CF)),"")</f>
        <v/>
      </c>
    </row>
    <row r="27" spans="4:16" x14ac:dyDescent="0.2">
      <c r="D27" s="57" t="str">
        <f t="shared" si="0"/>
        <v/>
      </c>
      <c r="E27" s="10" t="str">
        <f t="shared" si="1"/>
        <v/>
      </c>
      <c r="F27" s="10" t="str">
        <f t="shared" si="2"/>
        <v/>
      </c>
      <c r="G27" s="59" t="str">
        <f>IF(AND(Sufficient_data="Yes",Include_study="Yes",Moderator&lt;&gt;""),IF(Moderator_model="Fixed effect",Calculations!CA:CA/SUM(Calculations!CA:CA),Calculations!CF:CF/SUM(Calculations!CF:CF)),"")</f>
        <v/>
      </c>
    </row>
    <row r="28" spans="4:16" x14ac:dyDescent="0.2">
      <c r="D28" s="57" t="str">
        <f t="shared" si="0"/>
        <v/>
      </c>
      <c r="E28" s="10" t="str">
        <f t="shared" si="1"/>
        <v/>
      </c>
      <c r="F28" s="10" t="str">
        <f t="shared" si="2"/>
        <v/>
      </c>
      <c r="G28" s="59" t="str">
        <f>IF(AND(Sufficient_data="Yes",Include_study="Yes",Moderator&lt;&gt;""),IF(Moderator_model="Fixed effect",Calculations!CA:CA/SUM(Calculations!CA:CA),Calculations!CF:CF/SUM(Calculations!CF:CF)),"")</f>
        <v/>
      </c>
      <c r="I28" s="2"/>
      <c r="J28" s="2" t="s">
        <v>132</v>
      </c>
      <c r="K28" s="2" t="s">
        <v>92</v>
      </c>
      <c r="L28" s="2" t="s">
        <v>52</v>
      </c>
      <c r="M28" s="2" t="s">
        <v>53</v>
      </c>
      <c r="N28" s="22" t="s">
        <v>133</v>
      </c>
      <c r="O28" s="2" t="s">
        <v>17</v>
      </c>
      <c r="P28" s="2" t="s">
        <v>110</v>
      </c>
    </row>
    <row r="29" spans="4:16" x14ac:dyDescent="0.2">
      <c r="D29" s="57" t="str">
        <f t="shared" si="0"/>
        <v/>
      </c>
      <c r="E29" s="10" t="str">
        <f t="shared" si="1"/>
        <v/>
      </c>
      <c r="F29" s="10" t="str">
        <f t="shared" si="2"/>
        <v/>
      </c>
      <c r="G29" s="59" t="str">
        <f>IF(AND(Sufficient_data="Yes",Include_study="Yes",Moderator&lt;&gt;""),IF(Moderator_model="Fixed effect",Calculations!CA:CA/SUM(Calculations!CA:CA),Calculations!CF:CF/SUM(Calculations!CF:CF)),"")</f>
        <v/>
      </c>
      <c r="I29" s="10" t="s">
        <v>167</v>
      </c>
      <c r="J29" s="17">
        <f>IF(J30&lt;&gt;"",IF(Moderator_model="Fixed effect",SUMPRODUCT(Calculations!CA:CA,F:F)/SUM(Calculations!CA:CA)-'Moderator Analysis'!J30*SUMPRODUCT(Calculations!CA:CA,E:E)/SUM(Calculations!CA:CA),SUMPRODUCT(Calculations!CF:CF,F:F)/SUM(Calculations!CF:CF)-'Moderator Analysis'!J30*SUMPRODUCT(Calculations!CF:CF,E:E)/SUM(Calculations!CF:CF)),"")</f>
        <v>0.69778488922883941</v>
      </c>
      <c r="K29" s="17">
        <f>IF(J30&lt;&gt;"",IF(Moderator_model="Fixed effect",SQRT((SUM(Calculations!CA:CA)-SUMPRODUCT(Calculations!CA:CA,E:E)^2/SUMPRODUCT(Calculations!CA:CA,E:E,E:E))^-1),SQRT((SUM(Calculations!CF:CF)-SUMPRODUCT(Calculations!CF:CF,E:E)^2/SUMPRODUCT(Calculations!CF:CF,E:E,E:E))^-1)),"")</f>
        <v>0.16220870117578406</v>
      </c>
      <c r="L29" s="17">
        <f>IF(J30&lt;&gt;"",J29-K29*ABS(TINV((1-Moderator_confidence_interval),Moderator_k-1)),"")</f>
        <v>0.34076594510319957</v>
      </c>
      <c r="M29" s="17">
        <f>IF(J30&lt;&gt;"",J29+K29*ABS(TINV((1-Moderator_confidence_interval),Moderator_k-1)),"")</f>
        <v>1.0548038333544794</v>
      </c>
      <c r="N29" s="15"/>
      <c r="O29" s="17">
        <f>IF(J30&lt;&gt;"",J29/K29,"")</f>
        <v>4.3017722487812566</v>
      </c>
      <c r="P29" s="24">
        <f>IF(J30&lt;&gt;"",2*(1-NORMSDIST(ABS(O29))),"")</f>
        <v>1.6943742228381353E-5</v>
      </c>
    </row>
    <row r="30" spans="4:16" x14ac:dyDescent="0.2">
      <c r="D30" s="57" t="str">
        <f t="shared" si="0"/>
        <v/>
      </c>
      <c r="E30" s="10" t="str">
        <f t="shared" si="1"/>
        <v/>
      </c>
      <c r="F30" s="10" t="str">
        <f t="shared" si="2"/>
        <v/>
      </c>
      <c r="G30" s="59" t="str">
        <f>IF(AND(Sufficient_data="Yes",Include_study="Yes",Moderator&lt;&gt;""),IF(Moderator_model="Fixed effect",Calculations!CA:CA/SUM(Calculations!CA:CA),Calculations!CF:CF/SUM(Calculations!CF:CF)),"")</f>
        <v/>
      </c>
      <c r="I30" s="10" t="s">
        <v>37</v>
      </c>
      <c r="J30" s="17">
        <f>IF(Calculations!CL3&lt;&gt;"",IF(Moderator_model="Fixed effect",(SUMPRODUCT(Calculations!CA:CA,E:E,F:F)/SUM(Calculations!CA:CA)-SUMPRODUCT(Calculations!CA:CA,E:E)/SUM(Calculations!CA:CA)*SUMPRODUCT(Calculations!CA:CA,F:F)/SUM(Calculations!CA:CA))/(SUMPRODUCT(Calculations!CA:CA,E:E,E:E)/SUM(Calculations!CA:CA)-(SUMPRODUCT(Calculations!CA:CA,E:E)/SUM(Calculations!CA:CA))^2),(SUMPRODUCT(Calculations!CF:CF,E:E,F:F)/SUM(Calculations!CF:CF)-SUMPRODUCT(Calculations!CF:CF,E:E)/SUM(Calculations!CF:CF)*SUMPRODUCT(Calculations!CF:CF,F:F)/SUM(Calculations!CF:CF))/(SUMPRODUCT(Calculations!CF:CF,E:E,E:E)/SUM(Calculations!CF:CF)-(SUMPRODUCT(Calculations!CF:CF,E:E)/SUM(Calculations!CF:CF))^2)),"")</f>
        <v>3.7401183188142825E-2</v>
      </c>
      <c r="K30" s="17">
        <f>IF(J30&lt;&gt;"",IF(Moderator_model="Fixed effect",SQRT((SUMPRODUCT(Calculations!CA:CA,E:E,E:E)-SUMPRODUCT(Calculations!CA:CA,E:E)^2/SUM(Calculations!CA:CA))^-1),SQRT((SUMPRODUCT(Calculations!CF:CF,E:E,E:E)-SUMPRODUCT(Calculations!CF:CF,E:E)^2/SUM(Calculations!CF:CF))^-1)),"")</f>
        <v>9.1230329356227161E-3</v>
      </c>
      <c r="L30" s="17">
        <f>IF(J30&lt;&gt;"",J30-K30*ABS(TINV((1-Moderator_confidence_interval),Moderator_k-1)),"")</f>
        <v>1.732152308180997E-2</v>
      </c>
      <c r="M30" s="17">
        <f>IF(J30&lt;&gt;"",J30+K30*ABS(TINV((1-Moderator_confidence_interval),Moderator_k-1)),"")</f>
        <v>5.7480843294475684E-2</v>
      </c>
      <c r="N30" s="17">
        <f>IF(J30&lt;&gt;"",IF(Moderator_model="Fixed effect",J30*SQRT((1/(Moderator_k-1))*SUMPRODUCT(Calculations!CA:CA,Calculations!CC:CC,Calculations!CC:CC)/SUM(Calculations!CA:CA))/(SQRT((1/(Moderator_k-1))*SUMPRODUCT(Calculations!CA:CA,Calculations!CB:CB,Calculations!CB:CB)/SUM(Calculations!CA:CA))),J30*SQRT((1/(Moderator_k-1))*SUMPRODUCT(Calculations!CF:CF,Calculations!CH:CH,Calculations!CH:CH)/SUM(Calculations!CF:CF))/(SQRT((1/(Moderator_k-1))*SUMPRODUCT(Calculations!CF:CF,Calculations!CG:CG,Calculations!CG:CG)/SUM(Calculations!CF:CF)))),"")</f>
        <v>0.10162882328478336</v>
      </c>
      <c r="O30" s="17">
        <f>IF(J30&lt;&gt;"",J30/K30,"")</f>
        <v>4.0996435562676075</v>
      </c>
      <c r="P30" s="24">
        <f>IF(J30&lt;&gt;"",2*(1-NORMSDIST(ABS(O30))),"")</f>
        <v>4.13786938604499E-5</v>
      </c>
    </row>
    <row r="31" spans="4:16" x14ac:dyDescent="0.2">
      <c r="D31" s="57" t="str">
        <f t="shared" si="0"/>
        <v/>
      </c>
      <c r="E31" s="10" t="str">
        <f t="shared" si="1"/>
        <v/>
      </c>
      <c r="F31" s="10" t="str">
        <f t="shared" si="2"/>
        <v/>
      </c>
      <c r="G31" s="59" t="str">
        <f>IF(AND(Sufficient_data="Yes",Include_study="Yes",Moderator&lt;&gt;""),IF(Moderator_model="Fixed effect",Calculations!CA:CA/SUM(Calculations!CA:CA),Calculations!CF:CF/SUM(Calculations!CF:CF)),"")</f>
        <v/>
      </c>
    </row>
    <row r="32" spans="4:16" x14ac:dyDescent="0.2">
      <c r="D32" s="57" t="str">
        <f t="shared" si="0"/>
        <v/>
      </c>
      <c r="E32" s="10" t="str">
        <f t="shared" si="1"/>
        <v/>
      </c>
      <c r="F32" s="10" t="str">
        <f t="shared" si="2"/>
        <v/>
      </c>
      <c r="G32" s="59" t="str">
        <f>IF(AND(Sufficient_data="Yes",Include_study="Yes",Moderator&lt;&gt;""),IF(Moderator_model="Fixed effect",Calculations!CA:CA/SUM(Calculations!CA:CA),Calculations!CF:CF/SUM(Calculations!CF:CF)),"")</f>
        <v/>
      </c>
      <c r="I32" s="37" t="s">
        <v>258</v>
      </c>
      <c r="J32" s="2" t="str">
        <f>IF(Moderator_model="Fixed effect","Sum of squares (Q)","Sum of squares (Q*)")</f>
        <v>Sum of squares (Q)</v>
      </c>
      <c r="K32" s="2" t="s">
        <v>140</v>
      </c>
      <c r="L32" s="2" t="s">
        <v>110</v>
      </c>
      <c r="N32" s="2" t="s">
        <v>141</v>
      </c>
      <c r="O32" s="2" t="s">
        <v>142</v>
      </c>
      <c r="P32" s="2" t="s">
        <v>110</v>
      </c>
    </row>
    <row r="33" spans="4:16" x14ac:dyDescent="0.2">
      <c r="D33" s="57" t="str">
        <f t="shared" si="0"/>
        <v/>
      </c>
      <c r="E33" s="10" t="str">
        <f t="shared" si="1"/>
        <v/>
      </c>
      <c r="F33" s="10" t="str">
        <f t="shared" si="2"/>
        <v/>
      </c>
      <c r="G33" s="59" t="str">
        <f>IF(AND(Sufficient_data="Yes",Include_study="Yes",Moderator&lt;&gt;""),IF(Moderator_model="Fixed effect",Calculations!CA:CA/SUM(Calculations!CA:CA),Calculations!CF:CF/SUM(Calculations!CF:CF)),"")</f>
        <v/>
      </c>
      <c r="I33" s="10" t="s">
        <v>143</v>
      </c>
      <c r="J33" s="17">
        <f>IF(J30&lt;&gt;"",J35-J34,"")</f>
        <v>16.807077288446862</v>
      </c>
      <c r="K33" s="16">
        <f>IF(J30&lt;&gt;"",1,"")</f>
        <v>1</v>
      </c>
      <c r="L33" s="24">
        <f>IF(J$30&lt;&gt;"",CHIDIST(J33,K33),"")</f>
        <v>4.1378693860508277E-5</v>
      </c>
      <c r="N33" s="15">
        <f>IF(J30&lt;&gt;"",J33/K33,"")</f>
        <v>16.807077288446862</v>
      </c>
      <c r="O33" s="15">
        <f>IF(J30&lt;&gt;"",N33/N34,"")</f>
        <v>0.10436207229956904</v>
      </c>
      <c r="P33" s="24">
        <f>IF(J30&lt;&gt;"",FDIST(O33,K33,K34),"")</f>
        <v>0.75331017198365247</v>
      </c>
    </row>
    <row r="34" spans="4:16" x14ac:dyDescent="0.2">
      <c r="D34" s="57" t="str">
        <f t="shared" ref="D34:D97" si="3">IF(AND(Sufficient_data="Yes",Include_study="Yes",Moderator&lt;&gt;""),Study_name,"")</f>
        <v/>
      </c>
      <c r="E34" s="10" t="str">
        <f t="shared" ref="E34:E97" si="4">IF(AND(Sufficient_data="Yes",Include_study="Yes",Moderator&lt;&gt;""),Moderator,"")</f>
        <v/>
      </c>
      <c r="F34" s="10" t="str">
        <f t="shared" ref="F34:F97" si="5">IF(AND(Sufficient_data="Yes",Include_study="Yes",Moderator&lt;&gt;""),rz,"")</f>
        <v/>
      </c>
      <c r="G34" s="59" t="str">
        <f>IF(AND(Sufficient_data="Yes",Include_study="Yes",Moderator&lt;&gt;""),IF(Moderator_model="Fixed effect",Calculations!CA:CA/SUM(Calculations!CA:CA),Calculations!CF:CF/SUM(Calculations!CF:CF)),"")</f>
        <v/>
      </c>
      <c r="I34" s="10" t="s">
        <v>144</v>
      </c>
      <c r="J34" s="17">
        <f>IF(J30&lt;&gt;"",IF(Moderator_model="Fixed effect",SUM(Calculations!CD:CD),SUM(Calculations!CI:CI)),"")</f>
        <v>1610.4583703744895</v>
      </c>
      <c r="K34" s="16">
        <f>IF(J30&lt;&gt;"",Moderator_k-2,"")</f>
        <v>10</v>
      </c>
      <c r="L34" s="24">
        <f>IF(J$30&lt;&gt;"",CHIDIST(J34,K34),"")</f>
        <v>0</v>
      </c>
      <c r="N34" s="15">
        <f>IF(J30&lt;&gt;"",J34/K34,"")</f>
        <v>161.04583703744896</v>
      </c>
      <c r="O34" s="15"/>
      <c r="P34" s="15"/>
    </row>
    <row r="35" spans="4:16" x14ac:dyDescent="0.2">
      <c r="D35" s="57" t="str">
        <f t="shared" si="3"/>
        <v/>
      </c>
      <c r="E35" s="10" t="str">
        <f t="shared" si="4"/>
        <v/>
      </c>
      <c r="F35" s="10" t="str">
        <f t="shared" si="5"/>
        <v/>
      </c>
      <c r="G35" s="59" t="str">
        <f>IF(AND(Sufficient_data="Yes",Include_study="Yes",Moderator&lt;&gt;""),IF(Moderator_model="Fixed effect",Calculations!CA:CA/SUM(Calculations!CA:CA),Calculations!CF:CF/SUM(Calculations!CF:CF)),"")</f>
        <v/>
      </c>
      <c r="I35" s="10" t="s">
        <v>145</v>
      </c>
      <c r="J35" s="17">
        <f>IF(J30&lt;&gt;"",IF(Moderator_model="Fixed effect",SUMPRODUCT(Calculations!CA:CA,Calculations!CB:CB,Calculations!CB:CB),SUMPRODUCT(Calculations!CF:CF,Calculations!CG:CG,Calculations!CG:CG)),"")</f>
        <v>1627.2654476629364</v>
      </c>
      <c r="K35" s="16">
        <f>IF(J30&lt;&gt;"",Moderator_k-1,"")</f>
        <v>11</v>
      </c>
      <c r="L35" s="24">
        <f>IF(J$30&lt;&gt;"",CHIDIST(J35,K35),"")</f>
        <v>0</v>
      </c>
      <c r="N35" s="15"/>
      <c r="O35" s="15"/>
      <c r="P35" s="15"/>
    </row>
    <row r="36" spans="4:16" x14ac:dyDescent="0.2">
      <c r="D36" s="57" t="str">
        <f t="shared" si="3"/>
        <v/>
      </c>
      <c r="E36" s="10" t="str">
        <f t="shared" si="4"/>
        <v/>
      </c>
      <c r="F36" s="10" t="str">
        <f t="shared" si="5"/>
        <v/>
      </c>
      <c r="G36" s="59" t="str">
        <f>IF(AND(Sufficient_data="Yes",Include_study="Yes",Moderator&lt;&gt;""),IF(Moderator_model="Fixed effect",Calculations!CA:CA/SUM(Calculations!CA:CA),Calculations!CF:CF/SUM(Calculations!CF:CF)),"")</f>
        <v/>
      </c>
    </row>
    <row r="37" spans="4:16" x14ac:dyDescent="0.2">
      <c r="D37" s="57" t="str">
        <f t="shared" si="3"/>
        <v/>
      </c>
      <c r="E37" s="10" t="str">
        <f t="shared" si="4"/>
        <v/>
      </c>
      <c r="F37" s="10" t="str">
        <f t="shared" si="5"/>
        <v/>
      </c>
      <c r="G37" s="59" t="str">
        <f>IF(AND(Sufficient_data="Yes",Include_study="Yes",Moderator&lt;&gt;""),IF(Moderator_model="Fixed effect",Calculations!CA:CA/SUM(Calculations!CA:CA),Calculations!CF:CF/SUM(Calculations!CF:CF)),"")</f>
        <v/>
      </c>
      <c r="I37" s="10" t="s">
        <v>59</v>
      </c>
      <c r="J37" s="17">
        <f>IF(J30&lt;&gt;"",IF(Moderator_model="Fixed effect",SUMPRODUCT(F:F,Calculations!CA:CA)/SUM(Calculations!CA:CA),SUMPRODUCT(F:F,Calculations!CF:CF)/SUM(Calculations!CF:CF)),"")</f>
        <v>1.3544107965766952</v>
      </c>
    </row>
    <row r="38" spans="4:16" ht="14.25" x14ac:dyDescent="0.2">
      <c r="D38" s="57" t="str">
        <f t="shared" si="3"/>
        <v/>
      </c>
      <c r="E38" s="10" t="str">
        <f t="shared" si="4"/>
        <v/>
      </c>
      <c r="F38" s="10" t="str">
        <f t="shared" si="5"/>
        <v/>
      </c>
      <c r="G38" s="59" t="str">
        <f>IF(AND(Sufficient_data="Yes",Include_study="Yes",Moderator&lt;&gt;""),IF(Moderator_model="Fixed effect",Calculations!CA:CA/SUM(Calculations!CA:CA),Calculations!CF:CF/SUM(Calculations!CF:CF)),"")</f>
        <v/>
      </c>
      <c r="I38" s="10" t="s">
        <v>122</v>
      </c>
      <c r="J38" s="17">
        <f>IF(J30&lt;&gt;"",Calculations!CL7)</f>
        <v>1.3317132046176638</v>
      </c>
    </row>
    <row r="39" spans="4:16" ht="14.25" x14ac:dyDescent="0.2">
      <c r="D39" s="57" t="str">
        <f t="shared" si="3"/>
        <v/>
      </c>
      <c r="E39" s="10" t="str">
        <f t="shared" si="4"/>
        <v/>
      </c>
      <c r="F39" s="10" t="str">
        <f t="shared" si="5"/>
        <v/>
      </c>
      <c r="G39" s="59" t="str">
        <f>IF(AND(Sufficient_data="Yes",Include_study="Yes",Moderator&lt;&gt;""),IF(Moderator_model="Fixed effect",Calculations!CA:CA/SUM(Calculations!CA:CA),Calculations!CF:CF/SUM(Calculations!CF:CF)),"")</f>
        <v/>
      </c>
      <c r="I39" s="10" t="s">
        <v>72</v>
      </c>
      <c r="J39" s="91">
        <f>J33/J35</f>
        <v>1.0328417722249945E-2</v>
      </c>
    </row>
    <row r="40" spans="4:16" x14ac:dyDescent="0.2">
      <c r="D40" s="57" t="str">
        <f t="shared" si="3"/>
        <v/>
      </c>
      <c r="E40" s="10" t="str">
        <f t="shared" si="4"/>
        <v/>
      </c>
      <c r="F40" s="10" t="str">
        <f t="shared" si="5"/>
        <v/>
      </c>
      <c r="G40" s="59" t="str">
        <f>IF(AND(Sufficient_data="Yes",Include_study="Yes",Moderator&lt;&gt;""),IF(Moderator_model="Fixed effect",Calculations!CA:CA/SUM(Calculations!CA:CA),Calculations!CF:CF/SUM(Calculations!CF:CF)),"")</f>
        <v/>
      </c>
    </row>
    <row r="41" spans="4:16" x14ac:dyDescent="0.2">
      <c r="D41" s="57" t="str">
        <f t="shared" si="3"/>
        <v/>
      </c>
      <c r="E41" s="10" t="str">
        <f t="shared" si="4"/>
        <v/>
      </c>
      <c r="F41" s="10" t="str">
        <f t="shared" si="5"/>
        <v/>
      </c>
      <c r="G41" s="59" t="str">
        <f>IF(AND(Sufficient_data="Yes",Include_study="Yes",Moderator&lt;&gt;""),IF(Moderator_model="Fixed effect",Calculations!CA:CA/SUM(Calculations!CA:CA),Calculations!CF:CF/SUM(Calculations!CF:CF)),"")</f>
        <v/>
      </c>
    </row>
    <row r="42" spans="4:16" x14ac:dyDescent="0.2">
      <c r="D42" s="57" t="str">
        <f t="shared" si="3"/>
        <v/>
      </c>
      <c r="E42" s="10" t="str">
        <f t="shared" si="4"/>
        <v/>
      </c>
      <c r="F42" s="10" t="str">
        <f t="shared" si="5"/>
        <v/>
      </c>
      <c r="G42" s="59" t="str">
        <f>IF(AND(Sufficient_data="Yes",Include_study="Yes",Moderator&lt;&gt;""),IF(Moderator_model="Fixed effect",Calculations!CA:CA/SUM(Calculations!CA:CA),Calculations!CF:CF/SUM(Calculations!CF:CF)),"")</f>
        <v/>
      </c>
    </row>
    <row r="43" spans="4:16" x14ac:dyDescent="0.2">
      <c r="D43" s="57" t="str">
        <f t="shared" si="3"/>
        <v/>
      </c>
      <c r="E43" s="10" t="str">
        <f t="shared" si="4"/>
        <v/>
      </c>
      <c r="F43" s="10" t="str">
        <f t="shared" si="5"/>
        <v/>
      </c>
      <c r="G43" s="59" t="str">
        <f>IF(AND(Sufficient_data="Yes",Include_study="Yes",Moderator&lt;&gt;""),IF(Moderator_model="Fixed effect",Calculations!CA:CA/SUM(Calculations!CA:CA),Calculations!CF:CF/SUM(Calculations!CF:CF)),"")</f>
        <v/>
      </c>
    </row>
    <row r="44" spans="4:16" x14ac:dyDescent="0.2">
      <c r="D44" s="57" t="str">
        <f t="shared" si="3"/>
        <v/>
      </c>
      <c r="E44" s="10" t="str">
        <f t="shared" si="4"/>
        <v/>
      </c>
      <c r="F44" s="10" t="str">
        <f t="shared" si="5"/>
        <v/>
      </c>
      <c r="G44" s="59" t="str">
        <f>IF(AND(Sufficient_data="Yes",Include_study="Yes",Moderator&lt;&gt;""),IF(Moderator_model="Fixed effect",Calculations!CA:CA/SUM(Calculations!CA:CA),Calculations!CF:CF/SUM(Calculations!CF:CF)),"")</f>
        <v/>
      </c>
    </row>
    <row r="45" spans="4:16" x14ac:dyDescent="0.2">
      <c r="D45" s="57" t="str">
        <f t="shared" si="3"/>
        <v/>
      </c>
      <c r="E45" s="10" t="str">
        <f t="shared" si="4"/>
        <v/>
      </c>
      <c r="F45" s="10" t="str">
        <f t="shared" si="5"/>
        <v/>
      </c>
      <c r="G45" s="59" t="str">
        <f>IF(AND(Sufficient_data="Yes",Include_study="Yes",Moderator&lt;&gt;""),IF(Moderator_model="Fixed effect",Calculations!CA:CA/SUM(Calculations!CA:CA),Calculations!CF:CF/SUM(Calculations!CF:CF)),"")</f>
        <v/>
      </c>
    </row>
    <row r="46" spans="4:16" x14ac:dyDescent="0.2">
      <c r="D46" s="57" t="str">
        <f t="shared" si="3"/>
        <v/>
      </c>
      <c r="E46" s="10" t="str">
        <f t="shared" si="4"/>
        <v/>
      </c>
      <c r="F46" s="10" t="str">
        <f t="shared" si="5"/>
        <v/>
      </c>
      <c r="G46" s="59" t="str">
        <f>IF(AND(Sufficient_data="Yes",Include_study="Yes",Moderator&lt;&gt;""),IF(Moderator_model="Fixed effect",Calculations!CA:CA/SUM(Calculations!CA:CA),Calculations!CF:CF/SUM(Calculations!CF:CF)),"")</f>
        <v/>
      </c>
    </row>
    <row r="47" spans="4:16" x14ac:dyDescent="0.2">
      <c r="D47" s="57" t="str">
        <f t="shared" si="3"/>
        <v/>
      </c>
      <c r="E47" s="10" t="str">
        <f t="shared" si="4"/>
        <v/>
      </c>
      <c r="F47" s="10" t="str">
        <f t="shared" si="5"/>
        <v/>
      </c>
      <c r="G47" s="59" t="str">
        <f>IF(AND(Sufficient_data="Yes",Include_study="Yes",Moderator&lt;&gt;""),IF(Moderator_model="Fixed effect",Calculations!CA:CA/SUM(Calculations!CA:CA),Calculations!CF:CF/SUM(Calculations!CF:CF)),"")</f>
        <v/>
      </c>
    </row>
    <row r="48" spans="4:16" x14ac:dyDescent="0.2">
      <c r="D48" s="57" t="str">
        <f t="shared" si="3"/>
        <v/>
      </c>
      <c r="E48" s="10" t="str">
        <f t="shared" si="4"/>
        <v/>
      </c>
      <c r="F48" s="10" t="str">
        <f t="shared" si="5"/>
        <v/>
      </c>
      <c r="G48" s="59" t="str">
        <f>IF(AND(Sufficient_data="Yes",Include_study="Yes",Moderator&lt;&gt;""),IF(Moderator_model="Fixed effect",Calculations!CA:CA/SUM(Calculations!CA:CA),Calculations!CF:CF/SUM(Calculations!CF:CF)),"")</f>
        <v/>
      </c>
    </row>
    <row r="49" spans="4:7" x14ac:dyDescent="0.2">
      <c r="D49" s="57" t="str">
        <f t="shared" si="3"/>
        <v/>
      </c>
      <c r="E49" s="10" t="str">
        <f t="shared" si="4"/>
        <v/>
      </c>
      <c r="F49" s="10" t="str">
        <f t="shared" si="5"/>
        <v/>
      </c>
      <c r="G49" s="59" t="str">
        <f>IF(AND(Sufficient_data="Yes",Include_study="Yes",Moderator&lt;&gt;""),IF(Moderator_model="Fixed effect",Calculations!CA:CA/SUM(Calculations!CA:CA),Calculations!CF:CF/SUM(Calculations!CF:CF)),"")</f>
        <v/>
      </c>
    </row>
    <row r="50" spans="4:7" x14ac:dyDescent="0.2">
      <c r="D50" s="57" t="str">
        <f t="shared" si="3"/>
        <v/>
      </c>
      <c r="E50" s="10" t="str">
        <f t="shared" si="4"/>
        <v/>
      </c>
      <c r="F50" s="10" t="str">
        <f t="shared" si="5"/>
        <v/>
      </c>
      <c r="G50" s="59" t="str">
        <f>IF(AND(Sufficient_data="Yes",Include_study="Yes",Moderator&lt;&gt;""),IF(Moderator_model="Fixed effect",Calculations!CA:CA/SUM(Calculations!CA:CA),Calculations!CF:CF/SUM(Calculations!CF:CF)),"")</f>
        <v/>
      </c>
    </row>
    <row r="51" spans="4:7" x14ac:dyDescent="0.2">
      <c r="D51" s="57" t="str">
        <f t="shared" si="3"/>
        <v/>
      </c>
      <c r="E51" s="10" t="str">
        <f t="shared" si="4"/>
        <v/>
      </c>
      <c r="F51" s="10" t="str">
        <f t="shared" si="5"/>
        <v/>
      </c>
      <c r="G51" s="59" t="str">
        <f>IF(AND(Sufficient_data="Yes",Include_study="Yes",Moderator&lt;&gt;""),IF(Moderator_model="Fixed effect",Calculations!CA:CA/SUM(Calculations!CA:CA),Calculations!CF:CF/SUM(Calculations!CF:CF)),"")</f>
        <v/>
      </c>
    </row>
    <row r="52" spans="4:7" x14ac:dyDescent="0.2">
      <c r="D52" s="57" t="str">
        <f t="shared" si="3"/>
        <v/>
      </c>
      <c r="E52" s="10" t="str">
        <f t="shared" si="4"/>
        <v/>
      </c>
      <c r="F52" s="10" t="str">
        <f t="shared" si="5"/>
        <v/>
      </c>
      <c r="G52" s="59" t="str">
        <f>IF(AND(Sufficient_data="Yes",Include_study="Yes",Moderator&lt;&gt;""),IF(Moderator_model="Fixed effect",Calculations!CA:CA/SUM(Calculations!CA:CA),Calculations!CF:CF/SUM(Calculations!CF:CF)),"")</f>
        <v/>
      </c>
    </row>
    <row r="53" spans="4:7" x14ac:dyDescent="0.2">
      <c r="D53" s="57" t="str">
        <f t="shared" si="3"/>
        <v/>
      </c>
      <c r="E53" s="10" t="str">
        <f t="shared" si="4"/>
        <v/>
      </c>
      <c r="F53" s="10" t="str">
        <f t="shared" si="5"/>
        <v/>
      </c>
      <c r="G53" s="59" t="str">
        <f>IF(AND(Sufficient_data="Yes",Include_study="Yes",Moderator&lt;&gt;""),IF(Moderator_model="Fixed effect",Calculations!CA:CA/SUM(Calculations!CA:CA),Calculations!CF:CF/SUM(Calculations!CF:CF)),"")</f>
        <v/>
      </c>
    </row>
    <row r="54" spans="4:7" x14ac:dyDescent="0.2">
      <c r="D54" s="57" t="str">
        <f t="shared" si="3"/>
        <v/>
      </c>
      <c r="E54" s="10" t="str">
        <f t="shared" si="4"/>
        <v/>
      </c>
      <c r="F54" s="10" t="str">
        <f t="shared" si="5"/>
        <v/>
      </c>
      <c r="G54" s="59" t="str">
        <f>IF(AND(Sufficient_data="Yes",Include_study="Yes",Moderator&lt;&gt;""),IF(Moderator_model="Fixed effect",Calculations!CA:CA/SUM(Calculations!CA:CA),Calculations!CF:CF/SUM(Calculations!CF:CF)),"")</f>
        <v/>
      </c>
    </row>
    <row r="55" spans="4:7" x14ac:dyDescent="0.2">
      <c r="D55" s="57" t="str">
        <f t="shared" si="3"/>
        <v/>
      </c>
      <c r="E55" s="10" t="str">
        <f t="shared" si="4"/>
        <v/>
      </c>
      <c r="F55" s="10" t="str">
        <f t="shared" si="5"/>
        <v/>
      </c>
      <c r="G55" s="59" t="str">
        <f>IF(AND(Sufficient_data="Yes",Include_study="Yes",Moderator&lt;&gt;""),IF(Moderator_model="Fixed effect",Calculations!CA:CA/SUM(Calculations!CA:CA),Calculations!CF:CF/SUM(Calculations!CF:CF)),"")</f>
        <v/>
      </c>
    </row>
    <row r="56" spans="4:7" x14ac:dyDescent="0.2">
      <c r="D56" s="57" t="str">
        <f t="shared" si="3"/>
        <v/>
      </c>
      <c r="E56" s="10" t="str">
        <f t="shared" si="4"/>
        <v/>
      </c>
      <c r="F56" s="10" t="str">
        <f t="shared" si="5"/>
        <v/>
      </c>
      <c r="G56" s="59" t="str">
        <f>IF(AND(Sufficient_data="Yes",Include_study="Yes",Moderator&lt;&gt;""),IF(Moderator_model="Fixed effect",Calculations!CA:CA/SUM(Calculations!CA:CA),Calculations!CF:CF/SUM(Calculations!CF:CF)),"")</f>
        <v/>
      </c>
    </row>
    <row r="57" spans="4:7" x14ac:dyDescent="0.2">
      <c r="D57" s="57" t="str">
        <f t="shared" si="3"/>
        <v/>
      </c>
      <c r="E57" s="10" t="str">
        <f t="shared" si="4"/>
        <v/>
      </c>
      <c r="F57" s="10" t="str">
        <f t="shared" si="5"/>
        <v/>
      </c>
      <c r="G57" s="59" t="str">
        <f>IF(AND(Sufficient_data="Yes",Include_study="Yes",Moderator&lt;&gt;""),IF(Moderator_model="Fixed effect",Calculations!CA:CA/SUM(Calculations!CA:CA),Calculations!CF:CF/SUM(Calculations!CF:CF)),"")</f>
        <v/>
      </c>
    </row>
    <row r="58" spans="4:7" x14ac:dyDescent="0.2">
      <c r="D58" s="57" t="str">
        <f t="shared" si="3"/>
        <v/>
      </c>
      <c r="E58" s="10" t="str">
        <f t="shared" si="4"/>
        <v/>
      </c>
      <c r="F58" s="10" t="str">
        <f t="shared" si="5"/>
        <v/>
      </c>
      <c r="G58" s="59" t="str">
        <f>IF(AND(Sufficient_data="Yes",Include_study="Yes",Moderator&lt;&gt;""),IF(Moderator_model="Fixed effect",Calculations!CA:CA/SUM(Calculations!CA:CA),Calculations!CF:CF/SUM(Calculations!CF:CF)),"")</f>
        <v/>
      </c>
    </row>
    <row r="59" spans="4:7" x14ac:dyDescent="0.2">
      <c r="D59" s="57" t="str">
        <f t="shared" si="3"/>
        <v/>
      </c>
      <c r="E59" s="10" t="str">
        <f t="shared" si="4"/>
        <v/>
      </c>
      <c r="F59" s="10" t="str">
        <f t="shared" si="5"/>
        <v/>
      </c>
      <c r="G59" s="59" t="str">
        <f>IF(AND(Sufficient_data="Yes",Include_study="Yes",Moderator&lt;&gt;""),IF(Moderator_model="Fixed effect",Calculations!CA:CA/SUM(Calculations!CA:CA),Calculations!CF:CF/SUM(Calculations!CF:CF)),"")</f>
        <v/>
      </c>
    </row>
    <row r="60" spans="4:7" x14ac:dyDescent="0.2">
      <c r="D60" s="57" t="str">
        <f t="shared" si="3"/>
        <v/>
      </c>
      <c r="E60" s="10" t="str">
        <f t="shared" si="4"/>
        <v/>
      </c>
      <c r="F60" s="10" t="str">
        <f t="shared" si="5"/>
        <v/>
      </c>
      <c r="G60" s="59" t="str">
        <f>IF(AND(Sufficient_data="Yes",Include_study="Yes",Moderator&lt;&gt;""),IF(Moderator_model="Fixed effect",Calculations!CA:CA/SUM(Calculations!CA:CA),Calculations!CF:CF/SUM(Calculations!CF:CF)),"")</f>
        <v/>
      </c>
    </row>
    <row r="61" spans="4:7" x14ac:dyDescent="0.2">
      <c r="D61" s="57" t="str">
        <f t="shared" si="3"/>
        <v/>
      </c>
      <c r="E61" s="10" t="str">
        <f t="shared" si="4"/>
        <v/>
      </c>
      <c r="F61" s="10" t="str">
        <f t="shared" si="5"/>
        <v/>
      </c>
      <c r="G61" s="59" t="str">
        <f>IF(AND(Sufficient_data="Yes",Include_study="Yes",Moderator&lt;&gt;""),IF(Moderator_model="Fixed effect",Calculations!CA:CA/SUM(Calculations!CA:CA),Calculations!CF:CF/SUM(Calculations!CF:CF)),"")</f>
        <v/>
      </c>
    </row>
    <row r="62" spans="4:7" x14ac:dyDescent="0.2">
      <c r="D62" s="57" t="str">
        <f t="shared" si="3"/>
        <v/>
      </c>
      <c r="E62" s="10" t="str">
        <f t="shared" si="4"/>
        <v/>
      </c>
      <c r="F62" s="10" t="str">
        <f t="shared" si="5"/>
        <v/>
      </c>
      <c r="G62" s="59" t="str">
        <f>IF(AND(Sufficient_data="Yes",Include_study="Yes",Moderator&lt;&gt;""),IF(Moderator_model="Fixed effect",Calculations!CA:CA/SUM(Calculations!CA:CA),Calculations!CF:CF/SUM(Calculations!CF:CF)),"")</f>
        <v/>
      </c>
    </row>
    <row r="63" spans="4:7" x14ac:dyDescent="0.2">
      <c r="D63" s="57" t="str">
        <f t="shared" si="3"/>
        <v/>
      </c>
      <c r="E63" s="10" t="str">
        <f t="shared" si="4"/>
        <v/>
      </c>
      <c r="F63" s="10" t="str">
        <f t="shared" si="5"/>
        <v/>
      </c>
      <c r="G63" s="59" t="str">
        <f>IF(AND(Sufficient_data="Yes",Include_study="Yes",Moderator&lt;&gt;""),IF(Moderator_model="Fixed effect",Calculations!CA:CA/SUM(Calculations!CA:CA),Calculations!CF:CF/SUM(Calculations!CF:CF)),"")</f>
        <v/>
      </c>
    </row>
    <row r="64" spans="4:7" x14ac:dyDescent="0.2">
      <c r="D64" s="57" t="str">
        <f t="shared" si="3"/>
        <v/>
      </c>
      <c r="E64" s="10" t="str">
        <f t="shared" si="4"/>
        <v/>
      </c>
      <c r="F64" s="10" t="str">
        <f t="shared" si="5"/>
        <v/>
      </c>
      <c r="G64" s="59" t="str">
        <f>IF(AND(Sufficient_data="Yes",Include_study="Yes",Moderator&lt;&gt;""),IF(Moderator_model="Fixed effect",Calculations!CA:CA/SUM(Calculations!CA:CA),Calculations!CF:CF/SUM(Calculations!CF:CF)),"")</f>
        <v/>
      </c>
    </row>
    <row r="65" spans="4:7" x14ac:dyDescent="0.2">
      <c r="D65" s="57" t="str">
        <f t="shared" si="3"/>
        <v/>
      </c>
      <c r="E65" s="10" t="str">
        <f t="shared" si="4"/>
        <v/>
      </c>
      <c r="F65" s="10" t="str">
        <f t="shared" si="5"/>
        <v/>
      </c>
      <c r="G65" s="59" t="str">
        <f>IF(AND(Sufficient_data="Yes",Include_study="Yes",Moderator&lt;&gt;""),IF(Moderator_model="Fixed effect",Calculations!CA:CA/SUM(Calculations!CA:CA),Calculations!CF:CF/SUM(Calculations!CF:CF)),"")</f>
        <v/>
      </c>
    </row>
    <row r="66" spans="4:7" x14ac:dyDescent="0.2">
      <c r="D66" s="57" t="str">
        <f t="shared" si="3"/>
        <v/>
      </c>
      <c r="E66" s="10" t="str">
        <f t="shared" si="4"/>
        <v/>
      </c>
      <c r="F66" s="10" t="str">
        <f t="shared" si="5"/>
        <v/>
      </c>
      <c r="G66" s="59" t="str">
        <f>IF(AND(Sufficient_data="Yes",Include_study="Yes",Moderator&lt;&gt;""),IF(Moderator_model="Fixed effect",Calculations!CA:CA/SUM(Calculations!CA:CA),Calculations!CF:CF/SUM(Calculations!CF:CF)),"")</f>
        <v/>
      </c>
    </row>
    <row r="67" spans="4:7" x14ac:dyDescent="0.2">
      <c r="D67" s="57" t="str">
        <f t="shared" si="3"/>
        <v/>
      </c>
      <c r="E67" s="10" t="str">
        <f t="shared" si="4"/>
        <v/>
      </c>
      <c r="F67" s="10" t="str">
        <f t="shared" si="5"/>
        <v/>
      </c>
      <c r="G67" s="59" t="str">
        <f>IF(AND(Sufficient_data="Yes",Include_study="Yes",Moderator&lt;&gt;""),IF(Moderator_model="Fixed effect",Calculations!CA:CA/SUM(Calculations!CA:CA),Calculations!CF:CF/SUM(Calculations!CF:CF)),"")</f>
        <v/>
      </c>
    </row>
    <row r="68" spans="4:7" x14ac:dyDescent="0.2">
      <c r="D68" s="57" t="str">
        <f t="shared" si="3"/>
        <v/>
      </c>
      <c r="E68" s="10" t="str">
        <f t="shared" si="4"/>
        <v/>
      </c>
      <c r="F68" s="10" t="str">
        <f t="shared" si="5"/>
        <v/>
      </c>
      <c r="G68" s="59" t="str">
        <f>IF(AND(Sufficient_data="Yes",Include_study="Yes",Moderator&lt;&gt;""),IF(Moderator_model="Fixed effect",Calculations!CA:CA/SUM(Calculations!CA:CA),Calculations!CF:CF/SUM(Calculations!CF:CF)),"")</f>
        <v/>
      </c>
    </row>
    <row r="69" spans="4:7" x14ac:dyDescent="0.2">
      <c r="D69" s="57" t="str">
        <f t="shared" si="3"/>
        <v/>
      </c>
      <c r="E69" s="10" t="str">
        <f t="shared" si="4"/>
        <v/>
      </c>
      <c r="F69" s="10" t="str">
        <f t="shared" si="5"/>
        <v/>
      </c>
      <c r="G69" s="59" t="str">
        <f>IF(AND(Sufficient_data="Yes",Include_study="Yes",Moderator&lt;&gt;""),IF(Moderator_model="Fixed effect",Calculations!CA:CA/SUM(Calculations!CA:CA),Calculations!CF:CF/SUM(Calculations!CF:CF)),"")</f>
        <v/>
      </c>
    </row>
    <row r="70" spans="4:7" x14ac:dyDescent="0.2">
      <c r="D70" s="57" t="str">
        <f t="shared" si="3"/>
        <v/>
      </c>
      <c r="E70" s="10" t="str">
        <f t="shared" si="4"/>
        <v/>
      </c>
      <c r="F70" s="10" t="str">
        <f t="shared" si="5"/>
        <v/>
      </c>
      <c r="G70" s="59" t="str">
        <f>IF(AND(Sufficient_data="Yes",Include_study="Yes",Moderator&lt;&gt;""),IF(Moderator_model="Fixed effect",Calculations!CA:CA/SUM(Calculations!CA:CA),Calculations!CF:CF/SUM(Calculations!CF:CF)),"")</f>
        <v/>
      </c>
    </row>
    <row r="71" spans="4:7" x14ac:dyDescent="0.2">
      <c r="D71" s="57" t="str">
        <f t="shared" si="3"/>
        <v/>
      </c>
      <c r="E71" s="10" t="str">
        <f t="shared" si="4"/>
        <v/>
      </c>
      <c r="F71" s="10" t="str">
        <f t="shared" si="5"/>
        <v/>
      </c>
      <c r="G71" s="59" t="str">
        <f>IF(AND(Sufficient_data="Yes",Include_study="Yes",Moderator&lt;&gt;""),IF(Moderator_model="Fixed effect",Calculations!CA:CA/SUM(Calculations!CA:CA),Calculations!CF:CF/SUM(Calculations!CF:CF)),"")</f>
        <v/>
      </c>
    </row>
    <row r="72" spans="4:7" x14ac:dyDescent="0.2">
      <c r="D72" s="57" t="str">
        <f t="shared" si="3"/>
        <v/>
      </c>
      <c r="E72" s="10" t="str">
        <f t="shared" si="4"/>
        <v/>
      </c>
      <c r="F72" s="10" t="str">
        <f t="shared" si="5"/>
        <v/>
      </c>
      <c r="G72" s="59" t="str">
        <f>IF(AND(Sufficient_data="Yes",Include_study="Yes",Moderator&lt;&gt;""),IF(Moderator_model="Fixed effect",Calculations!CA:CA/SUM(Calculations!CA:CA),Calculations!CF:CF/SUM(Calculations!CF:CF)),"")</f>
        <v/>
      </c>
    </row>
    <row r="73" spans="4:7" x14ac:dyDescent="0.2">
      <c r="D73" s="57" t="str">
        <f t="shared" si="3"/>
        <v/>
      </c>
      <c r="E73" s="10" t="str">
        <f t="shared" si="4"/>
        <v/>
      </c>
      <c r="F73" s="10" t="str">
        <f t="shared" si="5"/>
        <v/>
      </c>
      <c r="G73" s="59" t="str">
        <f>IF(AND(Sufficient_data="Yes",Include_study="Yes",Moderator&lt;&gt;""),IF(Moderator_model="Fixed effect",Calculations!CA:CA/SUM(Calculations!CA:CA),Calculations!CF:CF/SUM(Calculations!CF:CF)),"")</f>
        <v/>
      </c>
    </row>
    <row r="74" spans="4:7" x14ac:dyDescent="0.2">
      <c r="D74" s="57" t="str">
        <f t="shared" si="3"/>
        <v/>
      </c>
      <c r="E74" s="10" t="str">
        <f t="shared" si="4"/>
        <v/>
      </c>
      <c r="F74" s="10" t="str">
        <f t="shared" si="5"/>
        <v/>
      </c>
      <c r="G74" s="59" t="str">
        <f>IF(AND(Sufficient_data="Yes",Include_study="Yes",Moderator&lt;&gt;""),IF(Moderator_model="Fixed effect",Calculations!CA:CA/SUM(Calculations!CA:CA),Calculations!CF:CF/SUM(Calculations!CF:CF)),"")</f>
        <v/>
      </c>
    </row>
    <row r="75" spans="4:7" x14ac:dyDescent="0.2">
      <c r="D75" s="57" t="str">
        <f t="shared" si="3"/>
        <v/>
      </c>
      <c r="E75" s="10" t="str">
        <f t="shared" si="4"/>
        <v/>
      </c>
      <c r="F75" s="10" t="str">
        <f t="shared" si="5"/>
        <v/>
      </c>
      <c r="G75" s="59" t="str">
        <f>IF(AND(Sufficient_data="Yes",Include_study="Yes",Moderator&lt;&gt;""),IF(Moderator_model="Fixed effect",Calculations!CA:CA/SUM(Calculations!CA:CA),Calculations!CF:CF/SUM(Calculations!CF:CF)),"")</f>
        <v/>
      </c>
    </row>
    <row r="76" spans="4:7" x14ac:dyDescent="0.2">
      <c r="D76" s="57" t="str">
        <f t="shared" si="3"/>
        <v/>
      </c>
      <c r="E76" s="10" t="str">
        <f t="shared" si="4"/>
        <v/>
      </c>
      <c r="F76" s="10" t="str">
        <f t="shared" si="5"/>
        <v/>
      </c>
      <c r="G76" s="59" t="str">
        <f>IF(AND(Sufficient_data="Yes",Include_study="Yes",Moderator&lt;&gt;""),IF(Moderator_model="Fixed effect",Calculations!CA:CA/SUM(Calculations!CA:CA),Calculations!CF:CF/SUM(Calculations!CF:CF)),"")</f>
        <v/>
      </c>
    </row>
    <row r="77" spans="4:7" x14ac:dyDescent="0.2">
      <c r="D77" s="57" t="str">
        <f t="shared" si="3"/>
        <v/>
      </c>
      <c r="E77" s="10" t="str">
        <f t="shared" si="4"/>
        <v/>
      </c>
      <c r="F77" s="10" t="str">
        <f t="shared" si="5"/>
        <v/>
      </c>
      <c r="G77" s="59" t="str">
        <f>IF(AND(Sufficient_data="Yes",Include_study="Yes",Moderator&lt;&gt;""),IF(Moderator_model="Fixed effect",Calculations!CA:CA/SUM(Calculations!CA:CA),Calculations!CF:CF/SUM(Calculations!CF:CF)),"")</f>
        <v/>
      </c>
    </row>
    <row r="78" spans="4:7" x14ac:dyDescent="0.2">
      <c r="D78" s="57" t="str">
        <f t="shared" si="3"/>
        <v/>
      </c>
      <c r="E78" s="10" t="str">
        <f t="shared" si="4"/>
        <v/>
      </c>
      <c r="F78" s="10" t="str">
        <f t="shared" si="5"/>
        <v/>
      </c>
      <c r="G78" s="59" t="str">
        <f>IF(AND(Sufficient_data="Yes",Include_study="Yes",Moderator&lt;&gt;""),IF(Moderator_model="Fixed effect",Calculations!CA:CA/SUM(Calculations!CA:CA),Calculations!CF:CF/SUM(Calculations!CF:CF)),"")</f>
        <v/>
      </c>
    </row>
    <row r="79" spans="4:7" x14ac:dyDescent="0.2">
      <c r="D79" s="57" t="str">
        <f t="shared" si="3"/>
        <v/>
      </c>
      <c r="E79" s="10" t="str">
        <f t="shared" si="4"/>
        <v/>
      </c>
      <c r="F79" s="10" t="str">
        <f t="shared" si="5"/>
        <v/>
      </c>
      <c r="G79" s="59" t="str">
        <f>IF(AND(Sufficient_data="Yes",Include_study="Yes",Moderator&lt;&gt;""),IF(Moderator_model="Fixed effect",Calculations!CA:CA/SUM(Calculations!CA:CA),Calculations!CF:CF/SUM(Calculations!CF:CF)),"")</f>
        <v/>
      </c>
    </row>
    <row r="80" spans="4:7" x14ac:dyDescent="0.2">
      <c r="D80" s="57" t="str">
        <f t="shared" si="3"/>
        <v/>
      </c>
      <c r="E80" s="10" t="str">
        <f t="shared" si="4"/>
        <v/>
      </c>
      <c r="F80" s="10" t="str">
        <f t="shared" si="5"/>
        <v/>
      </c>
      <c r="G80" s="59" t="str">
        <f>IF(AND(Sufficient_data="Yes",Include_study="Yes",Moderator&lt;&gt;""),IF(Moderator_model="Fixed effect",Calculations!CA:CA/SUM(Calculations!CA:CA),Calculations!CF:CF/SUM(Calculations!CF:CF)),"")</f>
        <v/>
      </c>
    </row>
    <row r="81" spans="4:7" x14ac:dyDescent="0.2">
      <c r="D81" s="57" t="str">
        <f t="shared" si="3"/>
        <v/>
      </c>
      <c r="E81" s="10" t="str">
        <f t="shared" si="4"/>
        <v/>
      </c>
      <c r="F81" s="10" t="str">
        <f t="shared" si="5"/>
        <v/>
      </c>
      <c r="G81" s="59" t="str">
        <f>IF(AND(Sufficient_data="Yes",Include_study="Yes",Moderator&lt;&gt;""),IF(Moderator_model="Fixed effect",Calculations!CA:CA/SUM(Calculations!CA:CA),Calculations!CF:CF/SUM(Calculations!CF:CF)),"")</f>
        <v/>
      </c>
    </row>
    <row r="82" spans="4:7" x14ac:dyDescent="0.2">
      <c r="D82" s="57" t="str">
        <f t="shared" si="3"/>
        <v/>
      </c>
      <c r="E82" s="10" t="str">
        <f t="shared" si="4"/>
        <v/>
      </c>
      <c r="F82" s="10" t="str">
        <f t="shared" si="5"/>
        <v/>
      </c>
      <c r="G82" s="59" t="str">
        <f>IF(AND(Sufficient_data="Yes",Include_study="Yes",Moderator&lt;&gt;""),IF(Moderator_model="Fixed effect",Calculations!CA:CA/SUM(Calculations!CA:CA),Calculations!CF:CF/SUM(Calculations!CF:CF)),"")</f>
        <v/>
      </c>
    </row>
    <row r="83" spans="4:7" x14ac:dyDescent="0.2">
      <c r="D83" s="57" t="str">
        <f t="shared" si="3"/>
        <v/>
      </c>
      <c r="E83" s="10" t="str">
        <f t="shared" si="4"/>
        <v/>
      </c>
      <c r="F83" s="10" t="str">
        <f t="shared" si="5"/>
        <v/>
      </c>
      <c r="G83" s="59" t="str">
        <f>IF(AND(Sufficient_data="Yes",Include_study="Yes",Moderator&lt;&gt;""),IF(Moderator_model="Fixed effect",Calculations!CA:CA/SUM(Calculations!CA:CA),Calculations!CF:CF/SUM(Calculations!CF:CF)),"")</f>
        <v/>
      </c>
    </row>
    <row r="84" spans="4:7" x14ac:dyDescent="0.2">
      <c r="D84" s="57" t="str">
        <f t="shared" si="3"/>
        <v/>
      </c>
      <c r="E84" s="10" t="str">
        <f t="shared" si="4"/>
        <v/>
      </c>
      <c r="F84" s="10" t="str">
        <f t="shared" si="5"/>
        <v/>
      </c>
      <c r="G84" s="59" t="str">
        <f>IF(AND(Sufficient_data="Yes",Include_study="Yes",Moderator&lt;&gt;""),IF(Moderator_model="Fixed effect",Calculations!CA:CA/SUM(Calculations!CA:CA),Calculations!CF:CF/SUM(Calculations!CF:CF)),"")</f>
        <v/>
      </c>
    </row>
    <row r="85" spans="4:7" x14ac:dyDescent="0.2">
      <c r="D85" s="57" t="str">
        <f t="shared" si="3"/>
        <v/>
      </c>
      <c r="E85" s="10" t="str">
        <f t="shared" si="4"/>
        <v/>
      </c>
      <c r="F85" s="10" t="str">
        <f t="shared" si="5"/>
        <v/>
      </c>
      <c r="G85" s="59" t="str">
        <f>IF(AND(Sufficient_data="Yes",Include_study="Yes",Moderator&lt;&gt;""),IF(Moderator_model="Fixed effect",Calculations!CA:CA/SUM(Calculations!CA:CA),Calculations!CF:CF/SUM(Calculations!CF:CF)),"")</f>
        <v/>
      </c>
    </row>
    <row r="86" spans="4:7" x14ac:dyDescent="0.2">
      <c r="D86" s="57" t="str">
        <f t="shared" si="3"/>
        <v/>
      </c>
      <c r="E86" s="10" t="str">
        <f t="shared" si="4"/>
        <v/>
      </c>
      <c r="F86" s="10" t="str">
        <f t="shared" si="5"/>
        <v/>
      </c>
      <c r="G86" s="59" t="str">
        <f>IF(AND(Sufficient_data="Yes",Include_study="Yes",Moderator&lt;&gt;""),IF(Moderator_model="Fixed effect",Calculations!CA:CA/SUM(Calculations!CA:CA),Calculations!CF:CF/SUM(Calculations!CF:CF)),"")</f>
        <v/>
      </c>
    </row>
    <row r="87" spans="4:7" x14ac:dyDescent="0.2">
      <c r="D87" s="57" t="str">
        <f t="shared" si="3"/>
        <v/>
      </c>
      <c r="E87" s="10" t="str">
        <f t="shared" si="4"/>
        <v/>
      </c>
      <c r="F87" s="10" t="str">
        <f t="shared" si="5"/>
        <v/>
      </c>
      <c r="G87" s="59" t="str">
        <f>IF(AND(Sufficient_data="Yes",Include_study="Yes",Moderator&lt;&gt;""),IF(Moderator_model="Fixed effect",Calculations!CA:CA/SUM(Calculations!CA:CA),Calculations!CF:CF/SUM(Calculations!CF:CF)),"")</f>
        <v/>
      </c>
    </row>
    <row r="88" spans="4:7" x14ac:dyDescent="0.2">
      <c r="D88" s="57" t="str">
        <f t="shared" si="3"/>
        <v/>
      </c>
      <c r="E88" s="10" t="str">
        <f t="shared" si="4"/>
        <v/>
      </c>
      <c r="F88" s="10" t="str">
        <f t="shared" si="5"/>
        <v/>
      </c>
      <c r="G88" s="59" t="str">
        <f>IF(AND(Sufficient_data="Yes",Include_study="Yes",Moderator&lt;&gt;""),IF(Moderator_model="Fixed effect",Calculations!CA:CA/SUM(Calculations!CA:CA),Calculations!CF:CF/SUM(Calculations!CF:CF)),"")</f>
        <v/>
      </c>
    </row>
    <row r="89" spans="4:7" x14ac:dyDescent="0.2">
      <c r="D89" s="57" t="str">
        <f t="shared" si="3"/>
        <v/>
      </c>
      <c r="E89" s="10" t="str">
        <f t="shared" si="4"/>
        <v/>
      </c>
      <c r="F89" s="10" t="str">
        <f t="shared" si="5"/>
        <v/>
      </c>
      <c r="G89" s="59" t="str">
        <f>IF(AND(Sufficient_data="Yes",Include_study="Yes",Moderator&lt;&gt;""),IF(Moderator_model="Fixed effect",Calculations!CA:CA/SUM(Calculations!CA:CA),Calculations!CF:CF/SUM(Calculations!CF:CF)),"")</f>
        <v/>
      </c>
    </row>
    <row r="90" spans="4:7" x14ac:dyDescent="0.2">
      <c r="D90" s="57" t="str">
        <f t="shared" si="3"/>
        <v/>
      </c>
      <c r="E90" s="10" t="str">
        <f t="shared" si="4"/>
        <v/>
      </c>
      <c r="F90" s="10" t="str">
        <f t="shared" si="5"/>
        <v/>
      </c>
      <c r="G90" s="59" t="str">
        <f>IF(AND(Sufficient_data="Yes",Include_study="Yes",Moderator&lt;&gt;""),IF(Moderator_model="Fixed effect",Calculations!CA:CA/SUM(Calculations!CA:CA),Calculations!CF:CF/SUM(Calculations!CF:CF)),"")</f>
        <v/>
      </c>
    </row>
    <row r="91" spans="4:7" x14ac:dyDescent="0.2">
      <c r="D91" s="57" t="str">
        <f t="shared" si="3"/>
        <v/>
      </c>
      <c r="E91" s="10" t="str">
        <f t="shared" si="4"/>
        <v/>
      </c>
      <c r="F91" s="10" t="str">
        <f t="shared" si="5"/>
        <v/>
      </c>
      <c r="G91" s="59" t="str">
        <f>IF(AND(Sufficient_data="Yes",Include_study="Yes",Moderator&lt;&gt;""),IF(Moderator_model="Fixed effect",Calculations!CA:CA/SUM(Calculations!CA:CA),Calculations!CF:CF/SUM(Calculations!CF:CF)),"")</f>
        <v/>
      </c>
    </row>
    <row r="92" spans="4:7" x14ac:dyDescent="0.2">
      <c r="D92" s="57" t="str">
        <f t="shared" si="3"/>
        <v/>
      </c>
      <c r="E92" s="10" t="str">
        <f t="shared" si="4"/>
        <v/>
      </c>
      <c r="F92" s="10" t="str">
        <f t="shared" si="5"/>
        <v/>
      </c>
      <c r="G92" s="59" t="str">
        <f>IF(AND(Sufficient_data="Yes",Include_study="Yes",Moderator&lt;&gt;""),IF(Moderator_model="Fixed effect",Calculations!CA:CA/SUM(Calculations!CA:CA),Calculations!CF:CF/SUM(Calculations!CF:CF)),"")</f>
        <v/>
      </c>
    </row>
    <row r="93" spans="4:7" x14ac:dyDescent="0.2">
      <c r="D93" s="57" t="str">
        <f t="shared" si="3"/>
        <v/>
      </c>
      <c r="E93" s="10" t="str">
        <f t="shared" si="4"/>
        <v/>
      </c>
      <c r="F93" s="10" t="str">
        <f t="shared" si="5"/>
        <v/>
      </c>
      <c r="G93" s="59" t="str">
        <f>IF(AND(Sufficient_data="Yes",Include_study="Yes",Moderator&lt;&gt;""),IF(Moderator_model="Fixed effect",Calculations!CA:CA/SUM(Calculations!CA:CA),Calculations!CF:CF/SUM(Calculations!CF:CF)),"")</f>
        <v/>
      </c>
    </row>
    <row r="94" spans="4:7" x14ac:dyDescent="0.2">
      <c r="D94" s="57" t="str">
        <f t="shared" si="3"/>
        <v/>
      </c>
      <c r="E94" s="10" t="str">
        <f t="shared" si="4"/>
        <v/>
      </c>
      <c r="F94" s="10" t="str">
        <f t="shared" si="5"/>
        <v/>
      </c>
      <c r="G94" s="59" t="str">
        <f>IF(AND(Sufficient_data="Yes",Include_study="Yes",Moderator&lt;&gt;""),IF(Moderator_model="Fixed effect",Calculations!CA:CA/SUM(Calculations!CA:CA),Calculations!CF:CF/SUM(Calculations!CF:CF)),"")</f>
        <v/>
      </c>
    </row>
    <row r="95" spans="4:7" x14ac:dyDescent="0.2">
      <c r="D95" s="57" t="str">
        <f t="shared" si="3"/>
        <v/>
      </c>
      <c r="E95" s="10" t="str">
        <f t="shared" si="4"/>
        <v/>
      </c>
      <c r="F95" s="10" t="str">
        <f t="shared" si="5"/>
        <v/>
      </c>
      <c r="G95" s="59" t="str">
        <f>IF(AND(Sufficient_data="Yes",Include_study="Yes",Moderator&lt;&gt;""),IF(Moderator_model="Fixed effect",Calculations!CA:CA/SUM(Calculations!CA:CA),Calculations!CF:CF/SUM(Calculations!CF:CF)),"")</f>
        <v/>
      </c>
    </row>
    <row r="96" spans="4:7" x14ac:dyDescent="0.2">
      <c r="D96" s="57" t="str">
        <f t="shared" si="3"/>
        <v/>
      </c>
      <c r="E96" s="10" t="str">
        <f t="shared" si="4"/>
        <v/>
      </c>
      <c r="F96" s="10" t="str">
        <f t="shared" si="5"/>
        <v/>
      </c>
      <c r="G96" s="59" t="str">
        <f>IF(AND(Sufficient_data="Yes",Include_study="Yes",Moderator&lt;&gt;""),IF(Moderator_model="Fixed effect",Calculations!CA:CA/SUM(Calculations!CA:CA),Calculations!CF:CF/SUM(Calculations!CF:CF)),"")</f>
        <v/>
      </c>
    </row>
    <row r="97" spans="4:7" x14ac:dyDescent="0.2">
      <c r="D97" s="57" t="str">
        <f t="shared" si="3"/>
        <v/>
      </c>
      <c r="E97" s="10" t="str">
        <f t="shared" si="4"/>
        <v/>
      </c>
      <c r="F97" s="10" t="str">
        <f t="shared" si="5"/>
        <v/>
      </c>
      <c r="G97" s="59" t="str">
        <f>IF(AND(Sufficient_data="Yes",Include_study="Yes",Moderator&lt;&gt;""),IF(Moderator_model="Fixed effect",Calculations!CA:CA/SUM(Calculations!CA:CA),Calculations!CF:CF/SUM(Calculations!CF:CF)),"")</f>
        <v/>
      </c>
    </row>
    <row r="98" spans="4:7" x14ac:dyDescent="0.2">
      <c r="D98" s="57" t="str">
        <f t="shared" ref="D98:D161" si="6">IF(AND(Sufficient_data="Yes",Include_study="Yes",Moderator&lt;&gt;""),Study_name,"")</f>
        <v/>
      </c>
      <c r="E98" s="10" t="str">
        <f t="shared" ref="E98:E161" si="7">IF(AND(Sufficient_data="Yes",Include_study="Yes",Moderator&lt;&gt;""),Moderator,"")</f>
        <v/>
      </c>
      <c r="F98" s="10" t="str">
        <f t="shared" ref="F98:F161" si="8">IF(AND(Sufficient_data="Yes",Include_study="Yes",Moderator&lt;&gt;""),rz,"")</f>
        <v/>
      </c>
      <c r="G98" s="59" t="str">
        <f>IF(AND(Sufficient_data="Yes",Include_study="Yes",Moderator&lt;&gt;""),IF(Moderator_model="Fixed effect",Calculations!CA:CA/SUM(Calculations!CA:CA),Calculations!CF:CF/SUM(Calculations!CF:CF)),"")</f>
        <v/>
      </c>
    </row>
    <row r="99" spans="4:7" x14ac:dyDescent="0.2">
      <c r="D99" s="57" t="str">
        <f t="shared" si="6"/>
        <v/>
      </c>
      <c r="E99" s="10" t="str">
        <f t="shared" si="7"/>
        <v/>
      </c>
      <c r="F99" s="10" t="str">
        <f t="shared" si="8"/>
        <v/>
      </c>
      <c r="G99" s="59" t="str">
        <f>IF(AND(Sufficient_data="Yes",Include_study="Yes",Moderator&lt;&gt;""),IF(Moderator_model="Fixed effect",Calculations!CA:CA/SUM(Calculations!CA:CA),Calculations!CF:CF/SUM(Calculations!CF:CF)),"")</f>
        <v/>
      </c>
    </row>
    <row r="100" spans="4:7" x14ac:dyDescent="0.2">
      <c r="D100" s="57" t="str">
        <f t="shared" si="6"/>
        <v/>
      </c>
      <c r="E100" s="10" t="str">
        <f t="shared" si="7"/>
        <v/>
      </c>
      <c r="F100" s="10" t="str">
        <f t="shared" si="8"/>
        <v/>
      </c>
      <c r="G100" s="59" t="str">
        <f>IF(AND(Sufficient_data="Yes",Include_study="Yes",Moderator&lt;&gt;""),IF(Moderator_model="Fixed effect",Calculations!CA:CA/SUM(Calculations!CA:CA),Calculations!CF:CF/SUM(Calculations!CF:CF)),"")</f>
        <v/>
      </c>
    </row>
    <row r="101" spans="4:7" x14ac:dyDescent="0.2">
      <c r="D101" s="57" t="str">
        <f t="shared" si="6"/>
        <v/>
      </c>
      <c r="E101" s="10" t="str">
        <f t="shared" si="7"/>
        <v/>
      </c>
      <c r="F101" s="10" t="str">
        <f t="shared" si="8"/>
        <v/>
      </c>
      <c r="G101" s="59" t="str">
        <f>IF(AND(Sufficient_data="Yes",Include_study="Yes",Moderator&lt;&gt;""),IF(Moderator_model="Fixed effect",Calculations!CA:CA/SUM(Calculations!CA:CA),Calculations!CF:CF/SUM(Calculations!CF:CF)),"")</f>
        <v/>
      </c>
    </row>
    <row r="102" spans="4:7" x14ac:dyDescent="0.2">
      <c r="D102" s="57" t="str">
        <f t="shared" si="6"/>
        <v/>
      </c>
      <c r="E102" s="10" t="str">
        <f t="shared" si="7"/>
        <v/>
      </c>
      <c r="F102" s="10" t="str">
        <f t="shared" si="8"/>
        <v/>
      </c>
      <c r="G102" s="59" t="str">
        <f>IF(AND(Sufficient_data="Yes",Include_study="Yes",Moderator&lt;&gt;""),IF(Moderator_model="Fixed effect",Calculations!CA:CA/SUM(Calculations!CA:CA),Calculations!CF:CF/SUM(Calculations!CF:CF)),"")</f>
        <v/>
      </c>
    </row>
    <row r="103" spans="4:7" x14ac:dyDescent="0.2">
      <c r="D103" s="57" t="str">
        <f t="shared" si="6"/>
        <v/>
      </c>
      <c r="E103" s="10" t="str">
        <f t="shared" si="7"/>
        <v/>
      </c>
      <c r="F103" s="10" t="str">
        <f t="shared" si="8"/>
        <v/>
      </c>
      <c r="G103" s="59" t="str">
        <f>IF(AND(Sufficient_data="Yes",Include_study="Yes",Moderator&lt;&gt;""),IF(Moderator_model="Fixed effect",Calculations!CA:CA/SUM(Calculations!CA:CA),Calculations!CF:CF/SUM(Calculations!CF:CF)),"")</f>
        <v/>
      </c>
    </row>
    <row r="104" spans="4:7" x14ac:dyDescent="0.2">
      <c r="D104" s="57" t="str">
        <f t="shared" si="6"/>
        <v/>
      </c>
      <c r="E104" s="10" t="str">
        <f t="shared" si="7"/>
        <v/>
      </c>
      <c r="F104" s="10" t="str">
        <f t="shared" si="8"/>
        <v/>
      </c>
      <c r="G104" s="59" t="str">
        <f>IF(AND(Sufficient_data="Yes",Include_study="Yes",Moderator&lt;&gt;""),IF(Moderator_model="Fixed effect",Calculations!CA:CA/SUM(Calculations!CA:CA),Calculations!CF:CF/SUM(Calculations!CF:CF)),"")</f>
        <v/>
      </c>
    </row>
    <row r="105" spans="4:7" x14ac:dyDescent="0.2">
      <c r="D105" s="57" t="str">
        <f t="shared" si="6"/>
        <v/>
      </c>
      <c r="E105" s="10" t="str">
        <f t="shared" si="7"/>
        <v/>
      </c>
      <c r="F105" s="10" t="str">
        <f t="shared" si="8"/>
        <v/>
      </c>
      <c r="G105" s="59" t="str">
        <f>IF(AND(Sufficient_data="Yes",Include_study="Yes",Moderator&lt;&gt;""),IF(Moderator_model="Fixed effect",Calculations!CA:CA/SUM(Calculations!CA:CA),Calculations!CF:CF/SUM(Calculations!CF:CF)),"")</f>
        <v/>
      </c>
    </row>
    <row r="106" spans="4:7" x14ac:dyDescent="0.2">
      <c r="D106" s="57" t="str">
        <f t="shared" si="6"/>
        <v/>
      </c>
      <c r="E106" s="10" t="str">
        <f t="shared" si="7"/>
        <v/>
      </c>
      <c r="F106" s="10" t="str">
        <f t="shared" si="8"/>
        <v/>
      </c>
      <c r="G106" s="59" t="str">
        <f>IF(AND(Sufficient_data="Yes",Include_study="Yes",Moderator&lt;&gt;""),IF(Moderator_model="Fixed effect",Calculations!CA:CA/SUM(Calculations!CA:CA),Calculations!CF:CF/SUM(Calculations!CF:CF)),"")</f>
        <v/>
      </c>
    </row>
    <row r="107" spans="4:7" x14ac:dyDescent="0.2">
      <c r="D107" s="57" t="str">
        <f t="shared" si="6"/>
        <v/>
      </c>
      <c r="E107" s="10" t="str">
        <f t="shared" si="7"/>
        <v/>
      </c>
      <c r="F107" s="10" t="str">
        <f t="shared" si="8"/>
        <v/>
      </c>
      <c r="G107" s="59" t="str">
        <f>IF(AND(Sufficient_data="Yes",Include_study="Yes",Moderator&lt;&gt;""),IF(Moderator_model="Fixed effect",Calculations!CA:CA/SUM(Calculations!CA:CA),Calculations!CF:CF/SUM(Calculations!CF:CF)),"")</f>
        <v/>
      </c>
    </row>
    <row r="108" spans="4:7" x14ac:dyDescent="0.2">
      <c r="D108" s="57" t="str">
        <f t="shared" si="6"/>
        <v/>
      </c>
      <c r="E108" s="10" t="str">
        <f t="shared" si="7"/>
        <v/>
      </c>
      <c r="F108" s="10" t="str">
        <f t="shared" si="8"/>
        <v/>
      </c>
      <c r="G108" s="59" t="str">
        <f>IF(AND(Sufficient_data="Yes",Include_study="Yes",Moderator&lt;&gt;""),IF(Moderator_model="Fixed effect",Calculations!CA:CA/SUM(Calculations!CA:CA),Calculations!CF:CF/SUM(Calculations!CF:CF)),"")</f>
        <v/>
      </c>
    </row>
    <row r="109" spans="4:7" x14ac:dyDescent="0.2">
      <c r="D109" s="57" t="str">
        <f t="shared" si="6"/>
        <v/>
      </c>
      <c r="E109" s="10" t="str">
        <f t="shared" si="7"/>
        <v/>
      </c>
      <c r="F109" s="10" t="str">
        <f t="shared" si="8"/>
        <v/>
      </c>
      <c r="G109" s="59" t="str">
        <f>IF(AND(Sufficient_data="Yes",Include_study="Yes",Moderator&lt;&gt;""),IF(Moderator_model="Fixed effect",Calculations!CA:CA/SUM(Calculations!CA:CA),Calculations!CF:CF/SUM(Calculations!CF:CF)),"")</f>
        <v/>
      </c>
    </row>
    <row r="110" spans="4:7" x14ac:dyDescent="0.2">
      <c r="D110" s="57" t="str">
        <f t="shared" si="6"/>
        <v/>
      </c>
      <c r="E110" s="10" t="str">
        <f t="shared" si="7"/>
        <v/>
      </c>
      <c r="F110" s="10" t="str">
        <f t="shared" si="8"/>
        <v/>
      </c>
      <c r="G110" s="59" t="str">
        <f>IF(AND(Sufficient_data="Yes",Include_study="Yes",Moderator&lt;&gt;""),IF(Moderator_model="Fixed effect",Calculations!CA:CA/SUM(Calculations!CA:CA),Calculations!CF:CF/SUM(Calculations!CF:CF)),"")</f>
        <v/>
      </c>
    </row>
    <row r="111" spans="4:7" x14ac:dyDescent="0.2">
      <c r="D111" s="57" t="str">
        <f t="shared" si="6"/>
        <v/>
      </c>
      <c r="E111" s="10" t="str">
        <f t="shared" si="7"/>
        <v/>
      </c>
      <c r="F111" s="10" t="str">
        <f t="shared" si="8"/>
        <v/>
      </c>
      <c r="G111" s="59" t="str">
        <f>IF(AND(Sufficient_data="Yes",Include_study="Yes",Moderator&lt;&gt;""),IF(Moderator_model="Fixed effect",Calculations!CA:CA/SUM(Calculations!CA:CA),Calculations!CF:CF/SUM(Calculations!CF:CF)),"")</f>
        <v/>
      </c>
    </row>
    <row r="112" spans="4:7" x14ac:dyDescent="0.2">
      <c r="D112" s="57" t="str">
        <f t="shared" si="6"/>
        <v/>
      </c>
      <c r="E112" s="10" t="str">
        <f t="shared" si="7"/>
        <v/>
      </c>
      <c r="F112" s="10" t="str">
        <f t="shared" si="8"/>
        <v/>
      </c>
      <c r="G112" s="59" t="str">
        <f>IF(AND(Sufficient_data="Yes",Include_study="Yes",Moderator&lt;&gt;""),IF(Moderator_model="Fixed effect",Calculations!CA:CA/SUM(Calculations!CA:CA),Calculations!CF:CF/SUM(Calculations!CF:CF)),"")</f>
        <v/>
      </c>
    </row>
    <row r="113" spans="4:7" x14ac:dyDescent="0.2">
      <c r="D113" s="57" t="str">
        <f t="shared" si="6"/>
        <v/>
      </c>
      <c r="E113" s="10" t="str">
        <f t="shared" si="7"/>
        <v/>
      </c>
      <c r="F113" s="10" t="str">
        <f t="shared" si="8"/>
        <v/>
      </c>
      <c r="G113" s="59" t="str">
        <f>IF(AND(Sufficient_data="Yes",Include_study="Yes",Moderator&lt;&gt;""),IF(Moderator_model="Fixed effect",Calculations!CA:CA/SUM(Calculations!CA:CA),Calculations!CF:CF/SUM(Calculations!CF:CF)),"")</f>
        <v/>
      </c>
    </row>
    <row r="114" spans="4:7" x14ac:dyDescent="0.2">
      <c r="D114" s="57" t="str">
        <f t="shared" si="6"/>
        <v/>
      </c>
      <c r="E114" s="10" t="str">
        <f t="shared" si="7"/>
        <v/>
      </c>
      <c r="F114" s="10" t="str">
        <f t="shared" si="8"/>
        <v/>
      </c>
      <c r="G114" s="59" t="str">
        <f>IF(AND(Sufficient_data="Yes",Include_study="Yes",Moderator&lt;&gt;""),IF(Moderator_model="Fixed effect",Calculations!CA:CA/SUM(Calculations!CA:CA),Calculations!CF:CF/SUM(Calculations!CF:CF)),"")</f>
        <v/>
      </c>
    </row>
    <row r="115" spans="4:7" x14ac:dyDescent="0.2">
      <c r="D115" s="57" t="str">
        <f t="shared" si="6"/>
        <v/>
      </c>
      <c r="E115" s="10" t="str">
        <f t="shared" si="7"/>
        <v/>
      </c>
      <c r="F115" s="10" t="str">
        <f t="shared" si="8"/>
        <v/>
      </c>
      <c r="G115" s="59" t="str">
        <f>IF(AND(Sufficient_data="Yes",Include_study="Yes",Moderator&lt;&gt;""),IF(Moderator_model="Fixed effect",Calculations!CA:CA/SUM(Calculations!CA:CA),Calculations!CF:CF/SUM(Calculations!CF:CF)),"")</f>
        <v/>
      </c>
    </row>
    <row r="116" spans="4:7" x14ac:dyDescent="0.2">
      <c r="D116" s="57" t="str">
        <f t="shared" si="6"/>
        <v/>
      </c>
      <c r="E116" s="10" t="str">
        <f t="shared" si="7"/>
        <v/>
      </c>
      <c r="F116" s="10" t="str">
        <f t="shared" si="8"/>
        <v/>
      </c>
      <c r="G116" s="59" t="str">
        <f>IF(AND(Sufficient_data="Yes",Include_study="Yes",Moderator&lt;&gt;""),IF(Moderator_model="Fixed effect",Calculations!CA:CA/SUM(Calculations!CA:CA),Calculations!CF:CF/SUM(Calculations!CF:CF)),"")</f>
        <v/>
      </c>
    </row>
    <row r="117" spans="4:7" x14ac:dyDescent="0.2">
      <c r="D117" s="57" t="str">
        <f t="shared" si="6"/>
        <v/>
      </c>
      <c r="E117" s="10" t="str">
        <f t="shared" si="7"/>
        <v/>
      </c>
      <c r="F117" s="10" t="str">
        <f t="shared" si="8"/>
        <v/>
      </c>
      <c r="G117" s="59" t="str">
        <f>IF(AND(Sufficient_data="Yes",Include_study="Yes",Moderator&lt;&gt;""),IF(Moderator_model="Fixed effect",Calculations!CA:CA/SUM(Calculations!CA:CA),Calculations!CF:CF/SUM(Calculations!CF:CF)),"")</f>
        <v/>
      </c>
    </row>
    <row r="118" spans="4:7" x14ac:dyDescent="0.2">
      <c r="D118" s="57" t="str">
        <f t="shared" si="6"/>
        <v/>
      </c>
      <c r="E118" s="10" t="str">
        <f t="shared" si="7"/>
        <v/>
      </c>
      <c r="F118" s="10" t="str">
        <f t="shared" si="8"/>
        <v/>
      </c>
      <c r="G118" s="59" t="str">
        <f>IF(AND(Sufficient_data="Yes",Include_study="Yes",Moderator&lt;&gt;""),IF(Moderator_model="Fixed effect",Calculations!CA:CA/SUM(Calculations!CA:CA),Calculations!CF:CF/SUM(Calculations!CF:CF)),"")</f>
        <v/>
      </c>
    </row>
    <row r="119" spans="4:7" x14ac:dyDescent="0.2">
      <c r="D119" s="57" t="str">
        <f t="shared" si="6"/>
        <v/>
      </c>
      <c r="E119" s="10" t="str">
        <f t="shared" si="7"/>
        <v/>
      </c>
      <c r="F119" s="10" t="str">
        <f t="shared" si="8"/>
        <v/>
      </c>
      <c r="G119" s="59" t="str">
        <f>IF(AND(Sufficient_data="Yes",Include_study="Yes",Moderator&lt;&gt;""),IF(Moderator_model="Fixed effect",Calculations!CA:CA/SUM(Calculations!CA:CA),Calculations!CF:CF/SUM(Calculations!CF:CF)),"")</f>
        <v/>
      </c>
    </row>
    <row r="120" spans="4:7" x14ac:dyDescent="0.2">
      <c r="D120" s="57" t="str">
        <f t="shared" si="6"/>
        <v/>
      </c>
      <c r="E120" s="10" t="str">
        <f t="shared" si="7"/>
        <v/>
      </c>
      <c r="F120" s="10" t="str">
        <f t="shared" si="8"/>
        <v/>
      </c>
      <c r="G120" s="59" t="str">
        <f>IF(AND(Sufficient_data="Yes",Include_study="Yes",Moderator&lt;&gt;""),IF(Moderator_model="Fixed effect",Calculations!CA:CA/SUM(Calculations!CA:CA),Calculations!CF:CF/SUM(Calculations!CF:CF)),"")</f>
        <v/>
      </c>
    </row>
    <row r="121" spans="4:7" x14ac:dyDescent="0.2">
      <c r="D121" s="57" t="str">
        <f t="shared" si="6"/>
        <v/>
      </c>
      <c r="E121" s="10" t="str">
        <f t="shared" si="7"/>
        <v/>
      </c>
      <c r="F121" s="10" t="str">
        <f t="shared" si="8"/>
        <v/>
      </c>
      <c r="G121" s="59" t="str">
        <f>IF(AND(Sufficient_data="Yes",Include_study="Yes",Moderator&lt;&gt;""),IF(Moderator_model="Fixed effect",Calculations!CA:CA/SUM(Calculations!CA:CA),Calculations!CF:CF/SUM(Calculations!CF:CF)),"")</f>
        <v/>
      </c>
    </row>
    <row r="122" spans="4:7" x14ac:dyDescent="0.2">
      <c r="D122" s="57" t="str">
        <f t="shared" si="6"/>
        <v/>
      </c>
      <c r="E122" s="10" t="str">
        <f t="shared" si="7"/>
        <v/>
      </c>
      <c r="F122" s="10" t="str">
        <f t="shared" si="8"/>
        <v/>
      </c>
      <c r="G122" s="59" t="str">
        <f>IF(AND(Sufficient_data="Yes",Include_study="Yes",Moderator&lt;&gt;""),IF(Moderator_model="Fixed effect",Calculations!CA:CA/SUM(Calculations!CA:CA),Calculations!CF:CF/SUM(Calculations!CF:CF)),"")</f>
        <v/>
      </c>
    </row>
    <row r="123" spans="4:7" x14ac:dyDescent="0.2">
      <c r="D123" s="57" t="str">
        <f t="shared" si="6"/>
        <v/>
      </c>
      <c r="E123" s="10" t="str">
        <f t="shared" si="7"/>
        <v/>
      </c>
      <c r="F123" s="10" t="str">
        <f t="shared" si="8"/>
        <v/>
      </c>
      <c r="G123" s="59" t="str">
        <f>IF(AND(Sufficient_data="Yes",Include_study="Yes",Moderator&lt;&gt;""),IF(Moderator_model="Fixed effect",Calculations!CA:CA/SUM(Calculations!CA:CA),Calculations!CF:CF/SUM(Calculations!CF:CF)),"")</f>
        <v/>
      </c>
    </row>
    <row r="124" spans="4:7" x14ac:dyDescent="0.2">
      <c r="D124" s="57" t="str">
        <f t="shared" si="6"/>
        <v/>
      </c>
      <c r="E124" s="10" t="str">
        <f t="shared" si="7"/>
        <v/>
      </c>
      <c r="F124" s="10" t="str">
        <f t="shared" si="8"/>
        <v/>
      </c>
      <c r="G124" s="59" t="str">
        <f>IF(AND(Sufficient_data="Yes",Include_study="Yes",Moderator&lt;&gt;""),IF(Moderator_model="Fixed effect",Calculations!CA:CA/SUM(Calculations!CA:CA),Calculations!CF:CF/SUM(Calculations!CF:CF)),"")</f>
        <v/>
      </c>
    </row>
    <row r="125" spans="4:7" x14ac:dyDescent="0.2">
      <c r="D125" s="57" t="str">
        <f t="shared" si="6"/>
        <v/>
      </c>
      <c r="E125" s="10" t="str">
        <f t="shared" si="7"/>
        <v/>
      </c>
      <c r="F125" s="10" t="str">
        <f t="shared" si="8"/>
        <v/>
      </c>
      <c r="G125" s="59" t="str">
        <f>IF(AND(Sufficient_data="Yes",Include_study="Yes",Moderator&lt;&gt;""),IF(Moderator_model="Fixed effect",Calculations!CA:CA/SUM(Calculations!CA:CA),Calculations!CF:CF/SUM(Calculations!CF:CF)),"")</f>
        <v/>
      </c>
    </row>
    <row r="126" spans="4:7" x14ac:dyDescent="0.2">
      <c r="D126" s="57" t="str">
        <f t="shared" si="6"/>
        <v/>
      </c>
      <c r="E126" s="10" t="str">
        <f t="shared" si="7"/>
        <v/>
      </c>
      <c r="F126" s="10" t="str">
        <f t="shared" si="8"/>
        <v/>
      </c>
      <c r="G126" s="59" t="str">
        <f>IF(AND(Sufficient_data="Yes",Include_study="Yes",Moderator&lt;&gt;""),IF(Moderator_model="Fixed effect",Calculations!CA:CA/SUM(Calculations!CA:CA),Calculations!CF:CF/SUM(Calculations!CF:CF)),"")</f>
        <v/>
      </c>
    </row>
    <row r="127" spans="4:7" x14ac:dyDescent="0.2">
      <c r="D127" s="57" t="str">
        <f t="shared" si="6"/>
        <v/>
      </c>
      <c r="E127" s="10" t="str">
        <f t="shared" si="7"/>
        <v/>
      </c>
      <c r="F127" s="10" t="str">
        <f t="shared" si="8"/>
        <v/>
      </c>
      <c r="G127" s="59" t="str">
        <f>IF(AND(Sufficient_data="Yes",Include_study="Yes",Moderator&lt;&gt;""),IF(Moderator_model="Fixed effect",Calculations!CA:CA/SUM(Calculations!CA:CA),Calculations!CF:CF/SUM(Calculations!CF:CF)),"")</f>
        <v/>
      </c>
    </row>
    <row r="128" spans="4:7" x14ac:dyDescent="0.2">
      <c r="D128" s="57" t="str">
        <f t="shared" si="6"/>
        <v/>
      </c>
      <c r="E128" s="10" t="str">
        <f t="shared" si="7"/>
        <v/>
      </c>
      <c r="F128" s="10" t="str">
        <f t="shared" si="8"/>
        <v/>
      </c>
      <c r="G128" s="59" t="str">
        <f>IF(AND(Sufficient_data="Yes",Include_study="Yes",Moderator&lt;&gt;""),IF(Moderator_model="Fixed effect",Calculations!CA:CA/SUM(Calculations!CA:CA),Calculations!CF:CF/SUM(Calculations!CF:CF)),"")</f>
        <v/>
      </c>
    </row>
    <row r="129" spans="4:7" x14ac:dyDescent="0.2">
      <c r="D129" s="57" t="str">
        <f t="shared" si="6"/>
        <v/>
      </c>
      <c r="E129" s="10" t="str">
        <f t="shared" si="7"/>
        <v/>
      </c>
      <c r="F129" s="10" t="str">
        <f t="shared" si="8"/>
        <v/>
      </c>
      <c r="G129" s="59" t="str">
        <f>IF(AND(Sufficient_data="Yes",Include_study="Yes",Moderator&lt;&gt;""),IF(Moderator_model="Fixed effect",Calculations!CA:CA/SUM(Calculations!CA:CA),Calculations!CF:CF/SUM(Calculations!CF:CF)),"")</f>
        <v/>
      </c>
    </row>
    <row r="130" spans="4:7" x14ac:dyDescent="0.2">
      <c r="D130" s="57" t="str">
        <f t="shared" si="6"/>
        <v/>
      </c>
      <c r="E130" s="10" t="str">
        <f t="shared" si="7"/>
        <v/>
      </c>
      <c r="F130" s="10" t="str">
        <f t="shared" si="8"/>
        <v/>
      </c>
      <c r="G130" s="59" t="str">
        <f>IF(AND(Sufficient_data="Yes",Include_study="Yes",Moderator&lt;&gt;""),IF(Moderator_model="Fixed effect",Calculations!CA:CA/SUM(Calculations!CA:CA),Calculations!CF:CF/SUM(Calculations!CF:CF)),"")</f>
        <v/>
      </c>
    </row>
    <row r="131" spans="4:7" x14ac:dyDescent="0.2">
      <c r="D131" s="57" t="str">
        <f t="shared" si="6"/>
        <v/>
      </c>
      <c r="E131" s="10" t="str">
        <f t="shared" si="7"/>
        <v/>
      </c>
      <c r="F131" s="10" t="str">
        <f t="shared" si="8"/>
        <v/>
      </c>
      <c r="G131" s="59" t="str">
        <f>IF(AND(Sufficient_data="Yes",Include_study="Yes",Moderator&lt;&gt;""),IF(Moderator_model="Fixed effect",Calculations!CA:CA/SUM(Calculations!CA:CA),Calculations!CF:CF/SUM(Calculations!CF:CF)),"")</f>
        <v/>
      </c>
    </row>
    <row r="132" spans="4:7" x14ac:dyDescent="0.2">
      <c r="D132" s="57" t="str">
        <f t="shared" si="6"/>
        <v/>
      </c>
      <c r="E132" s="10" t="str">
        <f t="shared" si="7"/>
        <v/>
      </c>
      <c r="F132" s="10" t="str">
        <f t="shared" si="8"/>
        <v/>
      </c>
      <c r="G132" s="59" t="str">
        <f>IF(AND(Sufficient_data="Yes",Include_study="Yes",Moderator&lt;&gt;""),IF(Moderator_model="Fixed effect",Calculations!CA:CA/SUM(Calculations!CA:CA),Calculations!CF:CF/SUM(Calculations!CF:CF)),"")</f>
        <v/>
      </c>
    </row>
    <row r="133" spans="4:7" x14ac:dyDescent="0.2">
      <c r="D133" s="57" t="str">
        <f t="shared" si="6"/>
        <v/>
      </c>
      <c r="E133" s="10" t="str">
        <f t="shared" si="7"/>
        <v/>
      </c>
      <c r="F133" s="10" t="str">
        <f t="shared" si="8"/>
        <v/>
      </c>
      <c r="G133" s="59" t="str">
        <f>IF(AND(Sufficient_data="Yes",Include_study="Yes",Moderator&lt;&gt;""),IF(Moderator_model="Fixed effect",Calculations!CA:CA/SUM(Calculations!CA:CA),Calculations!CF:CF/SUM(Calculations!CF:CF)),"")</f>
        <v/>
      </c>
    </row>
    <row r="134" spans="4:7" x14ac:dyDescent="0.2">
      <c r="D134" s="57" t="str">
        <f t="shared" si="6"/>
        <v/>
      </c>
      <c r="E134" s="10" t="str">
        <f t="shared" si="7"/>
        <v/>
      </c>
      <c r="F134" s="10" t="str">
        <f t="shared" si="8"/>
        <v/>
      </c>
      <c r="G134" s="59" t="str">
        <f>IF(AND(Sufficient_data="Yes",Include_study="Yes",Moderator&lt;&gt;""),IF(Moderator_model="Fixed effect",Calculations!CA:CA/SUM(Calculations!CA:CA),Calculations!CF:CF/SUM(Calculations!CF:CF)),"")</f>
        <v/>
      </c>
    </row>
    <row r="135" spans="4:7" x14ac:dyDescent="0.2">
      <c r="D135" s="57" t="str">
        <f t="shared" si="6"/>
        <v/>
      </c>
      <c r="E135" s="10" t="str">
        <f t="shared" si="7"/>
        <v/>
      </c>
      <c r="F135" s="10" t="str">
        <f t="shared" si="8"/>
        <v/>
      </c>
      <c r="G135" s="59" t="str">
        <f>IF(AND(Sufficient_data="Yes",Include_study="Yes",Moderator&lt;&gt;""),IF(Moderator_model="Fixed effect",Calculations!CA:CA/SUM(Calculations!CA:CA),Calculations!CF:CF/SUM(Calculations!CF:CF)),"")</f>
        <v/>
      </c>
    </row>
    <row r="136" spans="4:7" x14ac:dyDescent="0.2">
      <c r="D136" s="57" t="str">
        <f t="shared" si="6"/>
        <v/>
      </c>
      <c r="E136" s="10" t="str">
        <f t="shared" si="7"/>
        <v/>
      </c>
      <c r="F136" s="10" t="str">
        <f t="shared" si="8"/>
        <v/>
      </c>
      <c r="G136" s="59" t="str">
        <f>IF(AND(Sufficient_data="Yes",Include_study="Yes",Moderator&lt;&gt;""),IF(Moderator_model="Fixed effect",Calculations!CA:CA/SUM(Calculations!CA:CA),Calculations!CF:CF/SUM(Calculations!CF:CF)),"")</f>
        <v/>
      </c>
    </row>
    <row r="137" spans="4:7" x14ac:dyDescent="0.2">
      <c r="D137" s="57" t="str">
        <f t="shared" si="6"/>
        <v/>
      </c>
      <c r="E137" s="10" t="str">
        <f t="shared" si="7"/>
        <v/>
      </c>
      <c r="F137" s="10" t="str">
        <f t="shared" si="8"/>
        <v/>
      </c>
      <c r="G137" s="59" t="str">
        <f>IF(AND(Sufficient_data="Yes",Include_study="Yes",Moderator&lt;&gt;""),IF(Moderator_model="Fixed effect",Calculations!CA:CA/SUM(Calculations!CA:CA),Calculations!CF:CF/SUM(Calculations!CF:CF)),"")</f>
        <v/>
      </c>
    </row>
    <row r="138" spans="4:7" x14ac:dyDescent="0.2">
      <c r="D138" s="57" t="str">
        <f t="shared" si="6"/>
        <v/>
      </c>
      <c r="E138" s="10" t="str">
        <f t="shared" si="7"/>
        <v/>
      </c>
      <c r="F138" s="10" t="str">
        <f t="shared" si="8"/>
        <v/>
      </c>
      <c r="G138" s="59" t="str">
        <f>IF(AND(Sufficient_data="Yes",Include_study="Yes",Moderator&lt;&gt;""),IF(Moderator_model="Fixed effect",Calculations!CA:CA/SUM(Calculations!CA:CA),Calculations!CF:CF/SUM(Calculations!CF:CF)),"")</f>
        <v/>
      </c>
    </row>
    <row r="139" spans="4:7" x14ac:dyDescent="0.2">
      <c r="D139" s="57" t="str">
        <f t="shared" si="6"/>
        <v/>
      </c>
      <c r="E139" s="10" t="str">
        <f t="shared" si="7"/>
        <v/>
      </c>
      <c r="F139" s="10" t="str">
        <f t="shared" si="8"/>
        <v/>
      </c>
      <c r="G139" s="59" t="str">
        <f>IF(AND(Sufficient_data="Yes",Include_study="Yes",Moderator&lt;&gt;""),IF(Moderator_model="Fixed effect",Calculations!CA:CA/SUM(Calculations!CA:CA),Calculations!CF:CF/SUM(Calculations!CF:CF)),"")</f>
        <v/>
      </c>
    </row>
    <row r="140" spans="4:7" x14ac:dyDescent="0.2">
      <c r="D140" s="57" t="str">
        <f t="shared" si="6"/>
        <v/>
      </c>
      <c r="E140" s="10" t="str">
        <f t="shared" si="7"/>
        <v/>
      </c>
      <c r="F140" s="10" t="str">
        <f t="shared" si="8"/>
        <v/>
      </c>
      <c r="G140" s="59" t="str">
        <f>IF(AND(Sufficient_data="Yes",Include_study="Yes",Moderator&lt;&gt;""),IF(Moderator_model="Fixed effect",Calculations!CA:CA/SUM(Calculations!CA:CA),Calculations!CF:CF/SUM(Calculations!CF:CF)),"")</f>
        <v/>
      </c>
    </row>
    <row r="141" spans="4:7" x14ac:dyDescent="0.2">
      <c r="D141" s="57" t="str">
        <f t="shared" si="6"/>
        <v/>
      </c>
      <c r="E141" s="10" t="str">
        <f t="shared" si="7"/>
        <v/>
      </c>
      <c r="F141" s="10" t="str">
        <f t="shared" si="8"/>
        <v/>
      </c>
      <c r="G141" s="59" t="str">
        <f>IF(AND(Sufficient_data="Yes",Include_study="Yes",Moderator&lt;&gt;""),IF(Moderator_model="Fixed effect",Calculations!CA:CA/SUM(Calculations!CA:CA),Calculations!CF:CF/SUM(Calculations!CF:CF)),"")</f>
        <v/>
      </c>
    </row>
    <row r="142" spans="4:7" x14ac:dyDescent="0.2">
      <c r="D142" s="57" t="str">
        <f t="shared" si="6"/>
        <v/>
      </c>
      <c r="E142" s="10" t="str">
        <f t="shared" si="7"/>
        <v/>
      </c>
      <c r="F142" s="10" t="str">
        <f t="shared" si="8"/>
        <v/>
      </c>
      <c r="G142" s="59" t="str">
        <f>IF(AND(Sufficient_data="Yes",Include_study="Yes",Moderator&lt;&gt;""),IF(Moderator_model="Fixed effect",Calculations!CA:CA/SUM(Calculations!CA:CA),Calculations!CF:CF/SUM(Calculations!CF:CF)),"")</f>
        <v/>
      </c>
    </row>
    <row r="143" spans="4:7" x14ac:dyDescent="0.2">
      <c r="D143" s="57" t="str">
        <f t="shared" si="6"/>
        <v/>
      </c>
      <c r="E143" s="10" t="str">
        <f t="shared" si="7"/>
        <v/>
      </c>
      <c r="F143" s="10" t="str">
        <f t="shared" si="8"/>
        <v/>
      </c>
      <c r="G143" s="59" t="str">
        <f>IF(AND(Sufficient_data="Yes",Include_study="Yes",Moderator&lt;&gt;""),IF(Moderator_model="Fixed effect",Calculations!CA:CA/SUM(Calculations!CA:CA),Calculations!CF:CF/SUM(Calculations!CF:CF)),"")</f>
        <v/>
      </c>
    </row>
    <row r="144" spans="4:7" x14ac:dyDescent="0.2">
      <c r="D144" s="57" t="str">
        <f t="shared" si="6"/>
        <v/>
      </c>
      <c r="E144" s="10" t="str">
        <f t="shared" si="7"/>
        <v/>
      </c>
      <c r="F144" s="10" t="str">
        <f t="shared" si="8"/>
        <v/>
      </c>
      <c r="G144" s="59" t="str">
        <f>IF(AND(Sufficient_data="Yes",Include_study="Yes",Moderator&lt;&gt;""),IF(Moderator_model="Fixed effect",Calculations!CA:CA/SUM(Calculations!CA:CA),Calculations!CF:CF/SUM(Calculations!CF:CF)),"")</f>
        <v/>
      </c>
    </row>
    <row r="145" spans="4:7" x14ac:dyDescent="0.2">
      <c r="D145" s="57" t="str">
        <f t="shared" si="6"/>
        <v/>
      </c>
      <c r="E145" s="10" t="str">
        <f t="shared" si="7"/>
        <v/>
      </c>
      <c r="F145" s="10" t="str">
        <f t="shared" si="8"/>
        <v/>
      </c>
      <c r="G145" s="59" t="str">
        <f>IF(AND(Sufficient_data="Yes",Include_study="Yes",Moderator&lt;&gt;""),IF(Moderator_model="Fixed effect",Calculations!CA:CA/SUM(Calculations!CA:CA),Calculations!CF:CF/SUM(Calculations!CF:CF)),"")</f>
        <v/>
      </c>
    </row>
    <row r="146" spans="4:7" x14ac:dyDescent="0.2">
      <c r="D146" s="57" t="str">
        <f t="shared" si="6"/>
        <v/>
      </c>
      <c r="E146" s="10" t="str">
        <f t="shared" si="7"/>
        <v/>
      </c>
      <c r="F146" s="10" t="str">
        <f t="shared" si="8"/>
        <v/>
      </c>
      <c r="G146" s="59" t="str">
        <f>IF(AND(Sufficient_data="Yes",Include_study="Yes",Moderator&lt;&gt;""),IF(Moderator_model="Fixed effect",Calculations!CA:CA/SUM(Calculations!CA:CA),Calculations!CF:CF/SUM(Calculations!CF:CF)),"")</f>
        <v/>
      </c>
    </row>
    <row r="147" spans="4:7" x14ac:dyDescent="0.2">
      <c r="D147" s="57" t="str">
        <f t="shared" si="6"/>
        <v/>
      </c>
      <c r="E147" s="10" t="str">
        <f t="shared" si="7"/>
        <v/>
      </c>
      <c r="F147" s="10" t="str">
        <f t="shared" si="8"/>
        <v/>
      </c>
      <c r="G147" s="59" t="str">
        <f>IF(AND(Sufficient_data="Yes",Include_study="Yes",Moderator&lt;&gt;""),IF(Moderator_model="Fixed effect",Calculations!CA:CA/SUM(Calculations!CA:CA),Calculations!CF:CF/SUM(Calculations!CF:CF)),"")</f>
        <v/>
      </c>
    </row>
    <row r="148" spans="4:7" x14ac:dyDescent="0.2">
      <c r="D148" s="57" t="str">
        <f t="shared" si="6"/>
        <v/>
      </c>
      <c r="E148" s="10" t="str">
        <f t="shared" si="7"/>
        <v/>
      </c>
      <c r="F148" s="10" t="str">
        <f t="shared" si="8"/>
        <v/>
      </c>
      <c r="G148" s="59" t="str">
        <f>IF(AND(Sufficient_data="Yes",Include_study="Yes",Moderator&lt;&gt;""),IF(Moderator_model="Fixed effect",Calculations!CA:CA/SUM(Calculations!CA:CA),Calculations!CF:CF/SUM(Calculations!CF:CF)),"")</f>
        <v/>
      </c>
    </row>
    <row r="149" spans="4:7" x14ac:dyDescent="0.2">
      <c r="D149" s="57" t="str">
        <f t="shared" si="6"/>
        <v/>
      </c>
      <c r="E149" s="10" t="str">
        <f t="shared" si="7"/>
        <v/>
      </c>
      <c r="F149" s="10" t="str">
        <f t="shared" si="8"/>
        <v/>
      </c>
      <c r="G149" s="59" t="str">
        <f>IF(AND(Sufficient_data="Yes",Include_study="Yes",Moderator&lt;&gt;""),IF(Moderator_model="Fixed effect",Calculations!CA:CA/SUM(Calculations!CA:CA),Calculations!CF:CF/SUM(Calculations!CF:CF)),"")</f>
        <v/>
      </c>
    </row>
    <row r="150" spans="4:7" x14ac:dyDescent="0.2">
      <c r="D150" s="57" t="str">
        <f t="shared" si="6"/>
        <v/>
      </c>
      <c r="E150" s="10" t="str">
        <f t="shared" si="7"/>
        <v/>
      </c>
      <c r="F150" s="10" t="str">
        <f t="shared" si="8"/>
        <v/>
      </c>
      <c r="G150" s="59" t="str">
        <f>IF(AND(Sufficient_data="Yes",Include_study="Yes",Moderator&lt;&gt;""),IF(Moderator_model="Fixed effect",Calculations!CA:CA/SUM(Calculations!CA:CA),Calculations!CF:CF/SUM(Calculations!CF:CF)),"")</f>
        <v/>
      </c>
    </row>
    <row r="151" spans="4:7" x14ac:dyDescent="0.2">
      <c r="D151" s="57" t="str">
        <f t="shared" si="6"/>
        <v/>
      </c>
      <c r="E151" s="10" t="str">
        <f t="shared" si="7"/>
        <v/>
      </c>
      <c r="F151" s="10" t="str">
        <f t="shared" si="8"/>
        <v/>
      </c>
      <c r="G151" s="59" t="str">
        <f>IF(AND(Sufficient_data="Yes",Include_study="Yes",Moderator&lt;&gt;""),IF(Moderator_model="Fixed effect",Calculations!CA:CA/SUM(Calculations!CA:CA),Calculations!CF:CF/SUM(Calculations!CF:CF)),"")</f>
        <v/>
      </c>
    </row>
    <row r="152" spans="4:7" x14ac:dyDescent="0.2">
      <c r="D152" s="57" t="str">
        <f t="shared" si="6"/>
        <v/>
      </c>
      <c r="E152" s="10" t="str">
        <f t="shared" si="7"/>
        <v/>
      </c>
      <c r="F152" s="10" t="str">
        <f t="shared" si="8"/>
        <v/>
      </c>
      <c r="G152" s="59" t="str">
        <f>IF(AND(Sufficient_data="Yes",Include_study="Yes",Moderator&lt;&gt;""),IF(Moderator_model="Fixed effect",Calculations!CA:CA/SUM(Calculations!CA:CA),Calculations!CF:CF/SUM(Calculations!CF:CF)),"")</f>
        <v/>
      </c>
    </row>
    <row r="153" spans="4:7" x14ac:dyDescent="0.2">
      <c r="D153" s="57" t="str">
        <f t="shared" si="6"/>
        <v/>
      </c>
      <c r="E153" s="10" t="str">
        <f t="shared" si="7"/>
        <v/>
      </c>
      <c r="F153" s="10" t="str">
        <f t="shared" si="8"/>
        <v/>
      </c>
      <c r="G153" s="59" t="str">
        <f>IF(AND(Sufficient_data="Yes",Include_study="Yes",Moderator&lt;&gt;""),IF(Moderator_model="Fixed effect",Calculations!CA:CA/SUM(Calculations!CA:CA),Calculations!CF:CF/SUM(Calculations!CF:CF)),"")</f>
        <v/>
      </c>
    </row>
    <row r="154" spans="4:7" x14ac:dyDescent="0.2">
      <c r="D154" s="57" t="str">
        <f t="shared" si="6"/>
        <v/>
      </c>
      <c r="E154" s="10" t="str">
        <f t="shared" si="7"/>
        <v/>
      </c>
      <c r="F154" s="10" t="str">
        <f t="shared" si="8"/>
        <v/>
      </c>
      <c r="G154" s="59" t="str">
        <f>IF(AND(Sufficient_data="Yes",Include_study="Yes",Moderator&lt;&gt;""),IF(Moderator_model="Fixed effect",Calculations!CA:CA/SUM(Calculations!CA:CA),Calculations!CF:CF/SUM(Calculations!CF:CF)),"")</f>
        <v/>
      </c>
    </row>
    <row r="155" spans="4:7" x14ac:dyDescent="0.2">
      <c r="D155" s="57" t="str">
        <f t="shared" si="6"/>
        <v/>
      </c>
      <c r="E155" s="10" t="str">
        <f t="shared" si="7"/>
        <v/>
      </c>
      <c r="F155" s="10" t="str">
        <f t="shared" si="8"/>
        <v/>
      </c>
      <c r="G155" s="59" t="str">
        <f>IF(AND(Sufficient_data="Yes",Include_study="Yes",Moderator&lt;&gt;""),IF(Moderator_model="Fixed effect",Calculations!CA:CA/SUM(Calculations!CA:CA),Calculations!CF:CF/SUM(Calculations!CF:CF)),"")</f>
        <v/>
      </c>
    </row>
    <row r="156" spans="4:7" x14ac:dyDescent="0.2">
      <c r="D156" s="57" t="str">
        <f t="shared" si="6"/>
        <v/>
      </c>
      <c r="E156" s="10" t="str">
        <f t="shared" si="7"/>
        <v/>
      </c>
      <c r="F156" s="10" t="str">
        <f t="shared" si="8"/>
        <v/>
      </c>
      <c r="G156" s="59" t="str">
        <f>IF(AND(Sufficient_data="Yes",Include_study="Yes",Moderator&lt;&gt;""),IF(Moderator_model="Fixed effect",Calculations!CA:CA/SUM(Calculations!CA:CA),Calculations!CF:CF/SUM(Calculations!CF:CF)),"")</f>
        <v/>
      </c>
    </row>
    <row r="157" spans="4:7" x14ac:dyDescent="0.2">
      <c r="D157" s="57" t="str">
        <f t="shared" si="6"/>
        <v/>
      </c>
      <c r="E157" s="10" t="str">
        <f t="shared" si="7"/>
        <v/>
      </c>
      <c r="F157" s="10" t="str">
        <f t="shared" si="8"/>
        <v/>
      </c>
      <c r="G157" s="59" t="str">
        <f>IF(AND(Sufficient_data="Yes",Include_study="Yes",Moderator&lt;&gt;""),IF(Moderator_model="Fixed effect",Calculations!CA:CA/SUM(Calculations!CA:CA),Calculations!CF:CF/SUM(Calculations!CF:CF)),"")</f>
        <v/>
      </c>
    </row>
    <row r="158" spans="4:7" x14ac:dyDescent="0.2">
      <c r="D158" s="57" t="str">
        <f t="shared" si="6"/>
        <v/>
      </c>
      <c r="E158" s="10" t="str">
        <f t="shared" si="7"/>
        <v/>
      </c>
      <c r="F158" s="10" t="str">
        <f t="shared" si="8"/>
        <v/>
      </c>
      <c r="G158" s="59" t="str">
        <f>IF(AND(Sufficient_data="Yes",Include_study="Yes",Moderator&lt;&gt;""),IF(Moderator_model="Fixed effect",Calculations!CA:CA/SUM(Calculations!CA:CA),Calculations!CF:CF/SUM(Calculations!CF:CF)),"")</f>
        <v/>
      </c>
    </row>
    <row r="159" spans="4:7" x14ac:dyDescent="0.2">
      <c r="D159" s="57" t="str">
        <f t="shared" si="6"/>
        <v/>
      </c>
      <c r="E159" s="10" t="str">
        <f t="shared" si="7"/>
        <v/>
      </c>
      <c r="F159" s="10" t="str">
        <f t="shared" si="8"/>
        <v/>
      </c>
      <c r="G159" s="59" t="str">
        <f>IF(AND(Sufficient_data="Yes",Include_study="Yes",Moderator&lt;&gt;""),IF(Moderator_model="Fixed effect",Calculations!CA:CA/SUM(Calculations!CA:CA),Calculations!CF:CF/SUM(Calculations!CF:CF)),"")</f>
        <v/>
      </c>
    </row>
    <row r="160" spans="4:7" x14ac:dyDescent="0.2">
      <c r="D160" s="57" t="str">
        <f t="shared" si="6"/>
        <v/>
      </c>
      <c r="E160" s="10" t="str">
        <f t="shared" si="7"/>
        <v/>
      </c>
      <c r="F160" s="10" t="str">
        <f t="shared" si="8"/>
        <v/>
      </c>
      <c r="G160" s="59" t="str">
        <f>IF(AND(Sufficient_data="Yes",Include_study="Yes",Moderator&lt;&gt;""),IF(Moderator_model="Fixed effect",Calculations!CA:CA/SUM(Calculations!CA:CA),Calculations!CF:CF/SUM(Calculations!CF:CF)),"")</f>
        <v/>
      </c>
    </row>
    <row r="161" spans="4:7" x14ac:dyDescent="0.2">
      <c r="D161" s="57" t="str">
        <f t="shared" si="6"/>
        <v/>
      </c>
      <c r="E161" s="10" t="str">
        <f t="shared" si="7"/>
        <v/>
      </c>
      <c r="F161" s="10" t="str">
        <f t="shared" si="8"/>
        <v/>
      </c>
      <c r="G161" s="59" t="str">
        <f>IF(AND(Sufficient_data="Yes",Include_study="Yes",Moderator&lt;&gt;""),IF(Moderator_model="Fixed effect",Calculations!CA:CA/SUM(Calculations!CA:CA),Calculations!CF:CF/SUM(Calculations!CF:CF)),"")</f>
        <v/>
      </c>
    </row>
    <row r="162" spans="4:7" x14ac:dyDescent="0.2">
      <c r="D162" s="57" t="str">
        <f t="shared" ref="D162:D201" si="9">IF(AND(Sufficient_data="Yes",Include_study="Yes",Moderator&lt;&gt;""),Study_name,"")</f>
        <v/>
      </c>
      <c r="E162" s="10" t="str">
        <f t="shared" ref="E162:E201" si="10">IF(AND(Sufficient_data="Yes",Include_study="Yes",Moderator&lt;&gt;""),Moderator,"")</f>
        <v/>
      </c>
      <c r="F162" s="10" t="str">
        <f t="shared" ref="F162:F201" si="11">IF(AND(Sufficient_data="Yes",Include_study="Yes",Moderator&lt;&gt;""),rz,"")</f>
        <v/>
      </c>
      <c r="G162" s="59" t="str">
        <f>IF(AND(Sufficient_data="Yes",Include_study="Yes",Moderator&lt;&gt;""),IF(Moderator_model="Fixed effect",Calculations!CA:CA/SUM(Calculations!CA:CA),Calculations!CF:CF/SUM(Calculations!CF:CF)),"")</f>
        <v/>
      </c>
    </row>
    <row r="163" spans="4:7" x14ac:dyDescent="0.2">
      <c r="D163" s="57" t="str">
        <f t="shared" si="9"/>
        <v/>
      </c>
      <c r="E163" s="10" t="str">
        <f t="shared" si="10"/>
        <v/>
      </c>
      <c r="F163" s="10" t="str">
        <f t="shared" si="11"/>
        <v/>
      </c>
      <c r="G163" s="59" t="str">
        <f>IF(AND(Sufficient_data="Yes",Include_study="Yes",Moderator&lt;&gt;""),IF(Moderator_model="Fixed effect",Calculations!CA:CA/SUM(Calculations!CA:CA),Calculations!CF:CF/SUM(Calculations!CF:CF)),"")</f>
        <v/>
      </c>
    </row>
    <row r="164" spans="4:7" x14ac:dyDescent="0.2">
      <c r="D164" s="57" t="str">
        <f t="shared" si="9"/>
        <v/>
      </c>
      <c r="E164" s="10" t="str">
        <f t="shared" si="10"/>
        <v/>
      </c>
      <c r="F164" s="10" t="str">
        <f t="shared" si="11"/>
        <v/>
      </c>
      <c r="G164" s="59" t="str">
        <f>IF(AND(Sufficient_data="Yes",Include_study="Yes",Moderator&lt;&gt;""),IF(Moderator_model="Fixed effect",Calculations!CA:CA/SUM(Calculations!CA:CA),Calculations!CF:CF/SUM(Calculations!CF:CF)),"")</f>
        <v/>
      </c>
    </row>
    <row r="165" spans="4:7" x14ac:dyDescent="0.2">
      <c r="D165" s="57" t="str">
        <f t="shared" si="9"/>
        <v/>
      </c>
      <c r="E165" s="10" t="str">
        <f t="shared" si="10"/>
        <v/>
      </c>
      <c r="F165" s="10" t="str">
        <f t="shared" si="11"/>
        <v/>
      </c>
      <c r="G165" s="59" t="str">
        <f>IF(AND(Sufficient_data="Yes",Include_study="Yes",Moderator&lt;&gt;""),IF(Moderator_model="Fixed effect",Calculations!CA:CA/SUM(Calculations!CA:CA),Calculations!CF:CF/SUM(Calculations!CF:CF)),"")</f>
        <v/>
      </c>
    </row>
    <row r="166" spans="4:7" x14ac:dyDescent="0.2">
      <c r="D166" s="57" t="str">
        <f t="shared" si="9"/>
        <v/>
      </c>
      <c r="E166" s="10" t="str">
        <f t="shared" si="10"/>
        <v/>
      </c>
      <c r="F166" s="10" t="str">
        <f t="shared" si="11"/>
        <v/>
      </c>
      <c r="G166" s="59" t="str">
        <f>IF(AND(Sufficient_data="Yes",Include_study="Yes",Moderator&lt;&gt;""),IF(Moderator_model="Fixed effect",Calculations!CA:CA/SUM(Calculations!CA:CA),Calculations!CF:CF/SUM(Calculations!CF:CF)),"")</f>
        <v/>
      </c>
    </row>
    <row r="167" spans="4:7" x14ac:dyDescent="0.2">
      <c r="D167" s="57" t="str">
        <f t="shared" si="9"/>
        <v/>
      </c>
      <c r="E167" s="10" t="str">
        <f t="shared" si="10"/>
        <v/>
      </c>
      <c r="F167" s="10" t="str">
        <f t="shared" si="11"/>
        <v/>
      </c>
      <c r="G167" s="59" t="str">
        <f>IF(AND(Sufficient_data="Yes",Include_study="Yes",Moderator&lt;&gt;""),IF(Moderator_model="Fixed effect",Calculations!CA:CA/SUM(Calculations!CA:CA),Calculations!CF:CF/SUM(Calculations!CF:CF)),"")</f>
        <v/>
      </c>
    </row>
    <row r="168" spans="4:7" x14ac:dyDescent="0.2">
      <c r="D168" s="57" t="str">
        <f t="shared" si="9"/>
        <v/>
      </c>
      <c r="E168" s="10" t="str">
        <f t="shared" si="10"/>
        <v/>
      </c>
      <c r="F168" s="10" t="str">
        <f t="shared" si="11"/>
        <v/>
      </c>
      <c r="G168" s="59" t="str">
        <f>IF(AND(Sufficient_data="Yes",Include_study="Yes",Moderator&lt;&gt;""),IF(Moderator_model="Fixed effect",Calculations!CA:CA/SUM(Calculations!CA:CA),Calculations!CF:CF/SUM(Calculations!CF:CF)),"")</f>
        <v/>
      </c>
    </row>
    <row r="169" spans="4:7" x14ac:dyDescent="0.2">
      <c r="D169" s="57" t="str">
        <f t="shared" si="9"/>
        <v/>
      </c>
      <c r="E169" s="10" t="str">
        <f t="shared" si="10"/>
        <v/>
      </c>
      <c r="F169" s="10" t="str">
        <f t="shared" si="11"/>
        <v/>
      </c>
      <c r="G169" s="59" t="str">
        <f>IF(AND(Sufficient_data="Yes",Include_study="Yes",Moderator&lt;&gt;""),IF(Moderator_model="Fixed effect",Calculations!CA:CA/SUM(Calculations!CA:CA),Calculations!CF:CF/SUM(Calculations!CF:CF)),"")</f>
        <v/>
      </c>
    </row>
    <row r="170" spans="4:7" x14ac:dyDescent="0.2">
      <c r="D170" s="57" t="str">
        <f t="shared" si="9"/>
        <v/>
      </c>
      <c r="E170" s="10" t="str">
        <f t="shared" si="10"/>
        <v/>
      </c>
      <c r="F170" s="10" t="str">
        <f t="shared" si="11"/>
        <v/>
      </c>
      <c r="G170" s="59" t="str">
        <f>IF(AND(Sufficient_data="Yes",Include_study="Yes",Moderator&lt;&gt;""),IF(Moderator_model="Fixed effect",Calculations!CA:CA/SUM(Calculations!CA:CA),Calculations!CF:CF/SUM(Calculations!CF:CF)),"")</f>
        <v/>
      </c>
    </row>
    <row r="171" spans="4:7" x14ac:dyDescent="0.2">
      <c r="D171" s="57" t="str">
        <f t="shared" si="9"/>
        <v/>
      </c>
      <c r="E171" s="10" t="str">
        <f t="shared" si="10"/>
        <v/>
      </c>
      <c r="F171" s="10" t="str">
        <f t="shared" si="11"/>
        <v/>
      </c>
      <c r="G171" s="59" t="str">
        <f>IF(AND(Sufficient_data="Yes",Include_study="Yes",Moderator&lt;&gt;""),IF(Moderator_model="Fixed effect",Calculations!CA:CA/SUM(Calculations!CA:CA),Calculations!CF:CF/SUM(Calculations!CF:CF)),"")</f>
        <v/>
      </c>
    </row>
    <row r="172" spans="4:7" x14ac:dyDescent="0.2">
      <c r="D172" s="57" t="str">
        <f t="shared" si="9"/>
        <v/>
      </c>
      <c r="E172" s="10" t="str">
        <f t="shared" si="10"/>
        <v/>
      </c>
      <c r="F172" s="10" t="str">
        <f t="shared" si="11"/>
        <v/>
      </c>
      <c r="G172" s="59" t="str">
        <f>IF(AND(Sufficient_data="Yes",Include_study="Yes",Moderator&lt;&gt;""),IF(Moderator_model="Fixed effect",Calculations!CA:CA/SUM(Calculations!CA:CA),Calculations!CF:CF/SUM(Calculations!CF:CF)),"")</f>
        <v/>
      </c>
    </row>
    <row r="173" spans="4:7" x14ac:dyDescent="0.2">
      <c r="D173" s="57" t="str">
        <f t="shared" si="9"/>
        <v/>
      </c>
      <c r="E173" s="10" t="str">
        <f t="shared" si="10"/>
        <v/>
      </c>
      <c r="F173" s="10" t="str">
        <f t="shared" si="11"/>
        <v/>
      </c>
      <c r="G173" s="59" t="str">
        <f>IF(AND(Sufficient_data="Yes",Include_study="Yes",Moderator&lt;&gt;""),IF(Moderator_model="Fixed effect",Calculations!CA:CA/SUM(Calculations!CA:CA),Calculations!CF:CF/SUM(Calculations!CF:CF)),"")</f>
        <v/>
      </c>
    </row>
    <row r="174" spans="4:7" x14ac:dyDescent="0.2">
      <c r="D174" s="57" t="str">
        <f t="shared" si="9"/>
        <v/>
      </c>
      <c r="E174" s="10" t="str">
        <f t="shared" si="10"/>
        <v/>
      </c>
      <c r="F174" s="10" t="str">
        <f t="shared" si="11"/>
        <v/>
      </c>
      <c r="G174" s="59" t="str">
        <f>IF(AND(Sufficient_data="Yes",Include_study="Yes",Moderator&lt;&gt;""),IF(Moderator_model="Fixed effect",Calculations!CA:CA/SUM(Calculations!CA:CA),Calculations!CF:CF/SUM(Calculations!CF:CF)),"")</f>
        <v/>
      </c>
    </row>
    <row r="175" spans="4:7" x14ac:dyDescent="0.2">
      <c r="D175" s="57" t="str">
        <f t="shared" si="9"/>
        <v/>
      </c>
      <c r="E175" s="10" t="str">
        <f t="shared" si="10"/>
        <v/>
      </c>
      <c r="F175" s="10" t="str">
        <f t="shared" si="11"/>
        <v/>
      </c>
      <c r="G175" s="59" t="str">
        <f>IF(AND(Sufficient_data="Yes",Include_study="Yes",Moderator&lt;&gt;""),IF(Moderator_model="Fixed effect",Calculations!CA:CA/SUM(Calculations!CA:CA),Calculations!CF:CF/SUM(Calculations!CF:CF)),"")</f>
        <v/>
      </c>
    </row>
    <row r="176" spans="4:7" x14ac:dyDescent="0.2">
      <c r="D176" s="57" t="str">
        <f t="shared" si="9"/>
        <v/>
      </c>
      <c r="E176" s="10" t="str">
        <f t="shared" si="10"/>
        <v/>
      </c>
      <c r="F176" s="10" t="str">
        <f t="shared" si="11"/>
        <v/>
      </c>
      <c r="G176" s="59" t="str">
        <f>IF(AND(Sufficient_data="Yes",Include_study="Yes",Moderator&lt;&gt;""),IF(Moderator_model="Fixed effect",Calculations!CA:CA/SUM(Calculations!CA:CA),Calculations!CF:CF/SUM(Calculations!CF:CF)),"")</f>
        <v/>
      </c>
    </row>
    <row r="177" spans="4:7" x14ac:dyDescent="0.2">
      <c r="D177" s="57" t="str">
        <f t="shared" si="9"/>
        <v/>
      </c>
      <c r="E177" s="10" t="str">
        <f t="shared" si="10"/>
        <v/>
      </c>
      <c r="F177" s="10" t="str">
        <f t="shared" si="11"/>
        <v/>
      </c>
      <c r="G177" s="59" t="str">
        <f>IF(AND(Sufficient_data="Yes",Include_study="Yes",Moderator&lt;&gt;""),IF(Moderator_model="Fixed effect",Calculations!CA:CA/SUM(Calculations!CA:CA),Calculations!CF:CF/SUM(Calculations!CF:CF)),"")</f>
        <v/>
      </c>
    </row>
    <row r="178" spans="4:7" x14ac:dyDescent="0.2">
      <c r="D178" s="57" t="str">
        <f t="shared" si="9"/>
        <v/>
      </c>
      <c r="E178" s="10" t="str">
        <f t="shared" si="10"/>
        <v/>
      </c>
      <c r="F178" s="10" t="str">
        <f t="shared" si="11"/>
        <v/>
      </c>
      <c r="G178" s="59" t="str">
        <f>IF(AND(Sufficient_data="Yes",Include_study="Yes",Moderator&lt;&gt;""),IF(Moderator_model="Fixed effect",Calculations!CA:CA/SUM(Calculations!CA:CA),Calculations!CF:CF/SUM(Calculations!CF:CF)),"")</f>
        <v/>
      </c>
    </row>
    <row r="179" spans="4:7" x14ac:dyDescent="0.2">
      <c r="D179" s="57" t="str">
        <f t="shared" si="9"/>
        <v/>
      </c>
      <c r="E179" s="10" t="str">
        <f t="shared" si="10"/>
        <v/>
      </c>
      <c r="F179" s="10" t="str">
        <f t="shared" si="11"/>
        <v/>
      </c>
      <c r="G179" s="59" t="str">
        <f>IF(AND(Sufficient_data="Yes",Include_study="Yes",Moderator&lt;&gt;""),IF(Moderator_model="Fixed effect",Calculations!CA:CA/SUM(Calculations!CA:CA),Calculations!CF:CF/SUM(Calculations!CF:CF)),"")</f>
        <v/>
      </c>
    </row>
    <row r="180" spans="4:7" x14ac:dyDescent="0.2">
      <c r="D180" s="57" t="str">
        <f t="shared" si="9"/>
        <v/>
      </c>
      <c r="E180" s="10" t="str">
        <f t="shared" si="10"/>
        <v/>
      </c>
      <c r="F180" s="10" t="str">
        <f t="shared" si="11"/>
        <v/>
      </c>
      <c r="G180" s="59" t="str">
        <f>IF(AND(Sufficient_data="Yes",Include_study="Yes",Moderator&lt;&gt;""),IF(Moderator_model="Fixed effect",Calculations!CA:CA/SUM(Calculations!CA:CA),Calculations!CF:CF/SUM(Calculations!CF:CF)),"")</f>
        <v/>
      </c>
    </row>
    <row r="181" spans="4:7" x14ac:dyDescent="0.2">
      <c r="D181" s="57" t="str">
        <f t="shared" si="9"/>
        <v/>
      </c>
      <c r="E181" s="10" t="str">
        <f t="shared" si="10"/>
        <v/>
      </c>
      <c r="F181" s="10" t="str">
        <f t="shared" si="11"/>
        <v/>
      </c>
      <c r="G181" s="59" t="str">
        <f>IF(AND(Sufficient_data="Yes",Include_study="Yes",Moderator&lt;&gt;""),IF(Moderator_model="Fixed effect",Calculations!CA:CA/SUM(Calculations!CA:CA),Calculations!CF:CF/SUM(Calculations!CF:CF)),"")</f>
        <v/>
      </c>
    </row>
    <row r="182" spans="4:7" x14ac:dyDescent="0.2">
      <c r="D182" s="57" t="str">
        <f t="shared" si="9"/>
        <v/>
      </c>
      <c r="E182" s="10" t="str">
        <f t="shared" si="10"/>
        <v/>
      </c>
      <c r="F182" s="10" t="str">
        <f t="shared" si="11"/>
        <v/>
      </c>
      <c r="G182" s="59" t="str">
        <f>IF(AND(Sufficient_data="Yes",Include_study="Yes",Moderator&lt;&gt;""),IF(Moderator_model="Fixed effect",Calculations!CA:CA/SUM(Calculations!CA:CA),Calculations!CF:CF/SUM(Calculations!CF:CF)),"")</f>
        <v/>
      </c>
    </row>
    <row r="183" spans="4:7" x14ac:dyDescent="0.2">
      <c r="D183" s="57" t="str">
        <f t="shared" si="9"/>
        <v/>
      </c>
      <c r="E183" s="10" t="str">
        <f t="shared" si="10"/>
        <v/>
      </c>
      <c r="F183" s="10" t="str">
        <f t="shared" si="11"/>
        <v/>
      </c>
      <c r="G183" s="59" t="str">
        <f>IF(AND(Sufficient_data="Yes",Include_study="Yes",Moderator&lt;&gt;""),IF(Moderator_model="Fixed effect",Calculations!CA:CA/SUM(Calculations!CA:CA),Calculations!CF:CF/SUM(Calculations!CF:CF)),"")</f>
        <v/>
      </c>
    </row>
    <row r="184" spans="4:7" x14ac:dyDescent="0.2">
      <c r="D184" s="57" t="str">
        <f t="shared" si="9"/>
        <v/>
      </c>
      <c r="E184" s="10" t="str">
        <f t="shared" si="10"/>
        <v/>
      </c>
      <c r="F184" s="10" t="str">
        <f t="shared" si="11"/>
        <v/>
      </c>
      <c r="G184" s="59" t="str">
        <f>IF(AND(Sufficient_data="Yes",Include_study="Yes",Moderator&lt;&gt;""),IF(Moderator_model="Fixed effect",Calculations!CA:CA/SUM(Calculations!CA:CA),Calculations!CF:CF/SUM(Calculations!CF:CF)),"")</f>
        <v/>
      </c>
    </row>
    <row r="185" spans="4:7" x14ac:dyDescent="0.2">
      <c r="D185" s="57" t="str">
        <f t="shared" si="9"/>
        <v/>
      </c>
      <c r="E185" s="10" t="str">
        <f t="shared" si="10"/>
        <v/>
      </c>
      <c r="F185" s="10" t="str">
        <f t="shared" si="11"/>
        <v/>
      </c>
      <c r="G185" s="59" t="str">
        <f>IF(AND(Sufficient_data="Yes",Include_study="Yes",Moderator&lt;&gt;""),IF(Moderator_model="Fixed effect",Calculations!CA:CA/SUM(Calculations!CA:CA),Calculations!CF:CF/SUM(Calculations!CF:CF)),"")</f>
        <v/>
      </c>
    </row>
    <row r="186" spans="4:7" x14ac:dyDescent="0.2">
      <c r="D186" s="57" t="str">
        <f t="shared" si="9"/>
        <v/>
      </c>
      <c r="E186" s="10" t="str">
        <f t="shared" si="10"/>
        <v/>
      </c>
      <c r="F186" s="10" t="str">
        <f t="shared" si="11"/>
        <v/>
      </c>
      <c r="G186" s="59" t="str">
        <f>IF(AND(Sufficient_data="Yes",Include_study="Yes",Moderator&lt;&gt;""),IF(Moderator_model="Fixed effect",Calculations!CA:CA/SUM(Calculations!CA:CA),Calculations!CF:CF/SUM(Calculations!CF:CF)),"")</f>
        <v/>
      </c>
    </row>
    <row r="187" spans="4:7" x14ac:dyDescent="0.2">
      <c r="D187" s="57" t="str">
        <f t="shared" si="9"/>
        <v/>
      </c>
      <c r="E187" s="10" t="str">
        <f t="shared" si="10"/>
        <v/>
      </c>
      <c r="F187" s="10" t="str">
        <f t="shared" si="11"/>
        <v/>
      </c>
      <c r="G187" s="59" t="str">
        <f>IF(AND(Sufficient_data="Yes",Include_study="Yes",Moderator&lt;&gt;""),IF(Moderator_model="Fixed effect",Calculations!CA:CA/SUM(Calculations!CA:CA),Calculations!CF:CF/SUM(Calculations!CF:CF)),"")</f>
        <v/>
      </c>
    </row>
    <row r="188" spans="4:7" x14ac:dyDescent="0.2">
      <c r="D188" s="57" t="str">
        <f t="shared" si="9"/>
        <v/>
      </c>
      <c r="E188" s="10" t="str">
        <f t="shared" si="10"/>
        <v/>
      </c>
      <c r="F188" s="10" t="str">
        <f t="shared" si="11"/>
        <v/>
      </c>
      <c r="G188" s="59" t="str">
        <f>IF(AND(Sufficient_data="Yes",Include_study="Yes",Moderator&lt;&gt;""),IF(Moderator_model="Fixed effect",Calculations!CA:CA/SUM(Calculations!CA:CA),Calculations!CF:CF/SUM(Calculations!CF:CF)),"")</f>
        <v/>
      </c>
    </row>
    <row r="189" spans="4:7" x14ac:dyDescent="0.2">
      <c r="D189" s="57" t="str">
        <f t="shared" si="9"/>
        <v/>
      </c>
      <c r="E189" s="10" t="str">
        <f t="shared" si="10"/>
        <v/>
      </c>
      <c r="F189" s="10" t="str">
        <f t="shared" si="11"/>
        <v/>
      </c>
      <c r="G189" s="59" t="str">
        <f>IF(AND(Sufficient_data="Yes",Include_study="Yes",Moderator&lt;&gt;""),IF(Moderator_model="Fixed effect",Calculations!CA:CA/SUM(Calculations!CA:CA),Calculations!CF:CF/SUM(Calculations!CF:CF)),"")</f>
        <v/>
      </c>
    </row>
    <row r="190" spans="4:7" x14ac:dyDescent="0.2">
      <c r="D190" s="57" t="str">
        <f t="shared" si="9"/>
        <v/>
      </c>
      <c r="E190" s="10" t="str">
        <f t="shared" si="10"/>
        <v/>
      </c>
      <c r="F190" s="10" t="str">
        <f t="shared" si="11"/>
        <v/>
      </c>
      <c r="G190" s="59" t="str">
        <f>IF(AND(Sufficient_data="Yes",Include_study="Yes",Moderator&lt;&gt;""),IF(Moderator_model="Fixed effect",Calculations!CA:CA/SUM(Calculations!CA:CA),Calculations!CF:CF/SUM(Calculations!CF:CF)),"")</f>
        <v/>
      </c>
    </row>
    <row r="191" spans="4:7" x14ac:dyDescent="0.2">
      <c r="D191" s="57" t="str">
        <f t="shared" si="9"/>
        <v/>
      </c>
      <c r="E191" s="10" t="str">
        <f t="shared" si="10"/>
        <v/>
      </c>
      <c r="F191" s="10" t="str">
        <f t="shared" si="11"/>
        <v/>
      </c>
      <c r="G191" s="59" t="str">
        <f>IF(AND(Sufficient_data="Yes",Include_study="Yes",Moderator&lt;&gt;""),IF(Moderator_model="Fixed effect",Calculations!CA:CA/SUM(Calculations!CA:CA),Calculations!CF:CF/SUM(Calculations!CF:CF)),"")</f>
        <v/>
      </c>
    </row>
    <row r="192" spans="4:7" x14ac:dyDescent="0.2">
      <c r="D192" s="57" t="str">
        <f t="shared" si="9"/>
        <v/>
      </c>
      <c r="E192" s="10" t="str">
        <f t="shared" si="10"/>
        <v/>
      </c>
      <c r="F192" s="10" t="str">
        <f t="shared" si="11"/>
        <v/>
      </c>
      <c r="G192" s="59" t="str">
        <f>IF(AND(Sufficient_data="Yes",Include_study="Yes",Moderator&lt;&gt;""),IF(Moderator_model="Fixed effect",Calculations!CA:CA/SUM(Calculations!CA:CA),Calculations!CF:CF/SUM(Calculations!CF:CF)),"")</f>
        <v/>
      </c>
    </row>
    <row r="193" spans="4:7" x14ac:dyDescent="0.2">
      <c r="D193" s="57" t="str">
        <f t="shared" si="9"/>
        <v/>
      </c>
      <c r="E193" s="10" t="str">
        <f t="shared" si="10"/>
        <v/>
      </c>
      <c r="F193" s="10" t="str">
        <f t="shared" si="11"/>
        <v/>
      </c>
      <c r="G193" s="59" t="str">
        <f>IF(AND(Sufficient_data="Yes",Include_study="Yes",Moderator&lt;&gt;""),IF(Moderator_model="Fixed effect",Calculations!CA:CA/SUM(Calculations!CA:CA),Calculations!CF:CF/SUM(Calculations!CF:CF)),"")</f>
        <v/>
      </c>
    </row>
    <row r="194" spans="4:7" x14ac:dyDescent="0.2">
      <c r="D194" s="57" t="str">
        <f t="shared" si="9"/>
        <v/>
      </c>
      <c r="E194" s="10" t="str">
        <f t="shared" si="10"/>
        <v/>
      </c>
      <c r="F194" s="10" t="str">
        <f t="shared" si="11"/>
        <v/>
      </c>
      <c r="G194" s="59" t="str">
        <f>IF(AND(Sufficient_data="Yes",Include_study="Yes",Moderator&lt;&gt;""),IF(Moderator_model="Fixed effect",Calculations!CA:CA/SUM(Calculations!CA:CA),Calculations!CF:CF/SUM(Calculations!CF:CF)),"")</f>
        <v/>
      </c>
    </row>
    <row r="195" spans="4:7" x14ac:dyDescent="0.2">
      <c r="D195" s="57" t="str">
        <f t="shared" si="9"/>
        <v/>
      </c>
      <c r="E195" s="10" t="str">
        <f t="shared" si="10"/>
        <v/>
      </c>
      <c r="F195" s="10" t="str">
        <f t="shared" si="11"/>
        <v/>
      </c>
      <c r="G195" s="59" t="str">
        <f>IF(AND(Sufficient_data="Yes",Include_study="Yes",Moderator&lt;&gt;""),IF(Moderator_model="Fixed effect",Calculations!CA:CA/SUM(Calculations!CA:CA),Calculations!CF:CF/SUM(Calculations!CF:CF)),"")</f>
        <v/>
      </c>
    </row>
    <row r="196" spans="4:7" x14ac:dyDescent="0.2">
      <c r="D196" s="57" t="str">
        <f t="shared" si="9"/>
        <v/>
      </c>
      <c r="E196" s="10" t="str">
        <f t="shared" si="10"/>
        <v/>
      </c>
      <c r="F196" s="10" t="str">
        <f t="shared" si="11"/>
        <v/>
      </c>
      <c r="G196" s="59" t="str">
        <f>IF(AND(Sufficient_data="Yes",Include_study="Yes",Moderator&lt;&gt;""),IF(Moderator_model="Fixed effect",Calculations!CA:CA/SUM(Calculations!CA:CA),Calculations!CF:CF/SUM(Calculations!CF:CF)),"")</f>
        <v/>
      </c>
    </row>
    <row r="197" spans="4:7" x14ac:dyDescent="0.2">
      <c r="D197" s="57" t="str">
        <f t="shared" si="9"/>
        <v/>
      </c>
      <c r="E197" s="10" t="str">
        <f t="shared" si="10"/>
        <v/>
      </c>
      <c r="F197" s="10" t="str">
        <f t="shared" si="11"/>
        <v/>
      </c>
      <c r="G197" s="59" t="str">
        <f>IF(AND(Sufficient_data="Yes",Include_study="Yes",Moderator&lt;&gt;""),IF(Moderator_model="Fixed effect",Calculations!CA:CA/SUM(Calculations!CA:CA),Calculations!CF:CF/SUM(Calculations!CF:CF)),"")</f>
        <v/>
      </c>
    </row>
    <row r="198" spans="4:7" x14ac:dyDescent="0.2">
      <c r="D198" s="57" t="str">
        <f t="shared" si="9"/>
        <v/>
      </c>
      <c r="E198" s="10" t="str">
        <f t="shared" si="10"/>
        <v/>
      </c>
      <c r="F198" s="10" t="str">
        <f t="shared" si="11"/>
        <v/>
      </c>
      <c r="G198" s="59" t="str">
        <f>IF(AND(Sufficient_data="Yes",Include_study="Yes",Moderator&lt;&gt;""),IF(Moderator_model="Fixed effect",Calculations!CA:CA/SUM(Calculations!CA:CA),Calculations!CF:CF/SUM(Calculations!CF:CF)),"")</f>
        <v/>
      </c>
    </row>
    <row r="199" spans="4:7" x14ac:dyDescent="0.2">
      <c r="D199" s="57" t="str">
        <f t="shared" si="9"/>
        <v/>
      </c>
      <c r="E199" s="10" t="str">
        <f t="shared" si="10"/>
        <v/>
      </c>
      <c r="F199" s="10" t="str">
        <f t="shared" si="11"/>
        <v/>
      </c>
      <c r="G199" s="59" t="str">
        <f>IF(AND(Sufficient_data="Yes",Include_study="Yes",Moderator&lt;&gt;""),IF(Moderator_model="Fixed effect",Calculations!CA:CA/SUM(Calculations!CA:CA),Calculations!CF:CF/SUM(Calculations!CF:CF)),"")</f>
        <v/>
      </c>
    </row>
    <row r="200" spans="4:7" x14ac:dyDescent="0.2">
      <c r="D200" s="57" t="str">
        <f t="shared" si="9"/>
        <v/>
      </c>
      <c r="E200" s="10" t="str">
        <f t="shared" si="10"/>
        <v/>
      </c>
      <c r="F200" s="10" t="str">
        <f t="shared" si="11"/>
        <v/>
      </c>
      <c r="G200" s="59" t="str">
        <f>IF(AND(Sufficient_data="Yes",Include_study="Yes",Moderator&lt;&gt;""),IF(Moderator_model="Fixed effect",Calculations!CA:CA/SUM(Calculations!CA:CA),Calculations!CF:CF/SUM(Calculations!CF:CF)),"")</f>
        <v/>
      </c>
    </row>
    <row r="201" spans="4:7" x14ac:dyDescent="0.2">
      <c r="D201" s="60" t="str">
        <f t="shared" si="9"/>
        <v/>
      </c>
      <c r="E201" s="38" t="str">
        <f t="shared" si="10"/>
        <v/>
      </c>
      <c r="F201" s="38" t="str">
        <f t="shared" si="11"/>
        <v/>
      </c>
      <c r="G201" s="61" t="str">
        <f>IF(AND(Sufficient_data="Yes",Include_study="Yes",Moderator&lt;&gt;""),IF(Moderator_model="Fixed effect",Calculations!CA:CA/SUM(Calculations!CA:CA),Calculations!CF:CF/SUM(Calculations!CF:CF)),"")</f>
        <v/>
      </c>
    </row>
  </sheetData>
  <mergeCells count="1">
    <mergeCell ref="A1:B1"/>
  </mergeCells>
  <dataValidations count="1">
    <dataValidation type="list" allowBlank="1" showInputMessage="1" showErrorMessage="1" sqref="B2" xr:uid="{00000000-0002-0000-0300-000000000000}">
      <formula1>"Fixed effect,Random effects"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O201"/>
  <sheetViews>
    <sheetView showGridLines="0" workbookViewId="0">
      <pane ySplit="1" topLeftCell="A2" activePane="bottomLeft" state="frozen"/>
      <selection pane="bottomLeft" activeCell="BB9" sqref="BB9"/>
    </sheetView>
  </sheetViews>
  <sheetFormatPr defaultRowHeight="12" outlineLevelCol="1" x14ac:dyDescent="0.2"/>
  <cols>
    <col min="1" max="1" width="32.5" style="9" bestFit="1" customWidth="1"/>
    <col min="2" max="2" width="15.5" style="9" bestFit="1" customWidth="1"/>
    <col min="3" max="3" width="3.33203125" customWidth="1"/>
    <col min="4" max="4" width="20.5" style="9" customWidth="1" outlineLevel="1"/>
    <col min="5" max="5" width="16.83203125" style="9" customWidth="1" outlineLevel="1"/>
    <col min="6" max="6" width="13" customWidth="1" outlineLevel="1"/>
    <col min="7" max="7" width="3.33203125" style="9" customWidth="1" outlineLevel="1"/>
    <col min="8" max="8" width="25.83203125" customWidth="1" outlineLevel="1"/>
    <col min="9" max="9" width="25.83203125" style="9" customWidth="1" outlineLevel="1"/>
    <col min="10" max="10" width="12.83203125" style="9" customWidth="1" outlineLevel="1"/>
    <col min="11" max="11" width="28.5" style="9" customWidth="1" outlineLevel="1"/>
    <col min="12" max="12" width="25.83203125" style="9" customWidth="1" outlineLevel="1"/>
    <col min="13" max="13" width="6.33203125" customWidth="1"/>
    <col min="14" max="14" width="3.33203125" style="9" customWidth="1"/>
    <col min="15" max="15" width="25.83203125" style="9" customWidth="1" outlineLevel="1"/>
    <col min="16" max="16" width="10.83203125" style="9" customWidth="1" outlineLevel="1"/>
    <col min="17" max="17" width="8.33203125" style="9" customWidth="1" outlineLevel="1"/>
    <col min="18" max="19" width="15.5" style="9" customWidth="1" outlineLevel="1"/>
    <col min="20" max="20" width="6.33203125" style="9" customWidth="1"/>
    <col min="21" max="21" width="3.33203125" style="9" customWidth="1"/>
    <col min="22" max="22" width="36.5" customWidth="1" outlineLevel="1"/>
    <col min="23" max="23" width="13.5" customWidth="1" outlineLevel="1"/>
    <col min="24" max="24" width="3.33203125" customWidth="1" outlineLevel="1"/>
    <col min="25" max="29" width="18.6640625" customWidth="1" outlineLevel="1"/>
    <col min="30" max="30" width="6.33203125" style="9" customWidth="1"/>
    <col min="31" max="31" width="3.33203125" style="9" customWidth="1"/>
    <col min="32" max="32" width="29.6640625" style="9" customWidth="1" outlineLevel="1"/>
    <col min="33" max="33" width="8.83203125" customWidth="1" outlineLevel="1"/>
    <col min="34" max="34" width="9.33203125" customWidth="1" outlineLevel="1"/>
    <col min="35" max="35" width="3.33203125" customWidth="1" outlineLevel="1"/>
    <col min="36" max="36" width="20.83203125" customWidth="1" outlineLevel="1"/>
    <col min="37" max="40" width="20.83203125" style="9" customWidth="1" outlineLevel="1"/>
    <col min="41" max="41" width="6.33203125" customWidth="1"/>
    <col min="42" max="42" width="3.33203125" style="9" customWidth="1"/>
    <col min="43" max="43" width="36.5" style="9" customWidth="1" outlineLevel="1"/>
    <col min="44" max="44" width="11.5" customWidth="1" outlineLevel="1"/>
    <col min="45" max="45" width="9.33203125" style="9" customWidth="1" outlineLevel="1"/>
    <col min="46" max="46" width="3.33203125" customWidth="1" outlineLevel="1"/>
    <col min="47" max="47" width="25.83203125" customWidth="1" outlineLevel="1"/>
    <col min="48" max="48" width="22.83203125" style="9" customWidth="1" outlineLevel="1"/>
    <col min="49" max="51" width="20.83203125" style="9" customWidth="1" outlineLevel="1"/>
    <col min="52" max="52" width="6.33203125" customWidth="1"/>
    <col min="53" max="53" width="3.33203125" style="9" customWidth="1"/>
    <col min="54" max="54" width="31" bestFit="1" customWidth="1" outlineLevel="1"/>
    <col min="55" max="55" width="7.1640625" customWidth="1" outlineLevel="1"/>
    <col min="56" max="56" width="6.33203125" customWidth="1"/>
    <col min="59" max="59" width="3.33203125" customWidth="1"/>
  </cols>
  <sheetData>
    <row r="1" spans="1:145" ht="33.75" customHeight="1" x14ac:dyDescent="0.2">
      <c r="A1" s="115" t="s">
        <v>255</v>
      </c>
      <c r="B1" s="115"/>
      <c r="D1" s="2" t="s">
        <v>18</v>
      </c>
      <c r="E1" s="2" t="s">
        <v>33</v>
      </c>
      <c r="F1" s="2" t="s">
        <v>27</v>
      </c>
      <c r="M1" s="97"/>
      <c r="O1" s="115" t="s">
        <v>187</v>
      </c>
      <c r="P1" s="115"/>
      <c r="Q1" s="115"/>
      <c r="R1" s="115"/>
      <c r="S1" s="111"/>
      <c r="T1" s="97"/>
      <c r="V1" s="2" t="s">
        <v>18</v>
      </c>
      <c r="W1" s="2" t="s">
        <v>128</v>
      </c>
      <c r="AD1" s="98"/>
      <c r="AF1" s="2" t="s">
        <v>18</v>
      </c>
      <c r="AG1" s="2" t="s">
        <v>89</v>
      </c>
      <c r="AH1" s="2" t="s">
        <v>17</v>
      </c>
      <c r="AO1" s="98"/>
      <c r="AQ1" s="2" t="s">
        <v>18</v>
      </c>
      <c r="AR1" s="2" t="s">
        <v>217</v>
      </c>
      <c r="AS1" s="2" t="s">
        <v>218</v>
      </c>
      <c r="AZ1" s="98"/>
      <c r="BB1" s="2" t="s">
        <v>129</v>
      </c>
      <c r="BC1" s="2"/>
      <c r="BD1" s="97"/>
    </row>
    <row r="2" spans="1:145" ht="12" customHeight="1" x14ac:dyDescent="0.2">
      <c r="A2" s="10" t="s">
        <v>143</v>
      </c>
      <c r="B2" s="34" t="s">
        <v>259</v>
      </c>
      <c r="D2" s="56" t="str">
        <f t="shared" ref="D2:D33" si="0">IF(AND(Sufficient_data="Yes",Include_study="Yes"),Study_name,"")</f>
        <v>aaaa</v>
      </c>
      <c r="E2" s="18">
        <f t="shared" ref="E2:E33" si="1">IF(AND(Include_study="Yes",Sufficient_data="Yes"),rz,"")</f>
        <v>2.2000000000000002</v>
      </c>
      <c r="F2" s="18">
        <f t="shared" ref="F2:F33" si="2">IF(AND(Include_study="Yes",Sufficient_data="Yes"),SEz,"")</f>
        <v>0.1015346165133619</v>
      </c>
      <c r="M2" s="116" t="s">
        <v>185</v>
      </c>
      <c r="O2" s="10"/>
      <c r="P2" s="10" t="s">
        <v>201</v>
      </c>
      <c r="Q2" s="10" t="s">
        <v>92</v>
      </c>
      <c r="R2" s="10" t="s">
        <v>52</v>
      </c>
      <c r="S2" s="10" t="s">
        <v>53</v>
      </c>
      <c r="T2" s="116" t="s">
        <v>210</v>
      </c>
      <c r="V2" s="10" t="str">
        <f t="shared" ref="V2:V33" si="3">IF(AND(Sufficient_data="Yes",Include_study="Yes"),Study_name,"")</f>
        <v>aaaa</v>
      </c>
      <c r="W2" s="78">
        <f>IF(AND(Include_study="Yes",Sufficient_data="Yes"),((E:E-I$29)*SQRT(Calculations!CQ:CQ))/SQRT(1-Calculations!CQ:CQ/SUM(Calculations!CQ:CQ)),"")</f>
        <v>8.6074475519249436</v>
      </c>
      <c r="AD2" s="126" t="s">
        <v>184</v>
      </c>
      <c r="AF2" s="10" t="str">
        <f t="shared" ref="AF2:AF33" si="4">IF(AND(Sufficient_data="Yes",Include_study="Yes"),Study_name,"")</f>
        <v>aaaa</v>
      </c>
      <c r="AG2" s="85">
        <f t="shared" ref="AG2:AG33" si="5">IF(AND(Include_study="Yes",Sufficient_data="Yes"),Inverse_standard_error,"")</f>
        <v>9.8488578017961057</v>
      </c>
      <c r="AH2" s="39">
        <f t="shared" ref="AH2:AH33" si="6">IF(AND(Include_study="Yes",Sufficient_data="Yes"),Z_score,"")</f>
        <v>21.667487163951431</v>
      </c>
      <c r="AO2" s="116" t="s">
        <v>186</v>
      </c>
      <c r="AQ2" s="10" t="str">
        <f t="shared" ref="AQ2:AQ33" si="7">IF(AND(Sufficient_data="Yes",Include_study="Yes"),Study_name,"")</f>
        <v>aaaa</v>
      </c>
      <c r="AR2" s="10">
        <f>IF(Calculations!FJ2&lt;&gt;"",NORMSINV(Calculations!FJ2),"")</f>
        <v>0.78503604987689113</v>
      </c>
      <c r="AS2" s="39">
        <f t="shared" ref="AS2:AS33" si="8">IF(AND(Include_study="Yes",Sufficient_data="Yes"),IF(AV$33="Standardized residuals",Standardized_residual,Z_score),"")</f>
        <v>21.667487163951431</v>
      </c>
      <c r="AZ2" s="116" t="s">
        <v>220</v>
      </c>
      <c r="BB2" s="123" t="s">
        <v>190</v>
      </c>
      <c r="BC2" s="123"/>
      <c r="BD2" s="116" t="s">
        <v>229</v>
      </c>
    </row>
    <row r="3" spans="1:145" x14ac:dyDescent="0.2">
      <c r="A3" s="10" t="s">
        <v>19</v>
      </c>
      <c r="B3" s="36">
        <v>0.95</v>
      </c>
      <c r="D3" s="57" t="str">
        <f t="shared" si="0"/>
        <v>bbbb</v>
      </c>
      <c r="E3" s="18">
        <f t="shared" si="1"/>
        <v>1.8000000000000003</v>
      </c>
      <c r="F3" s="18">
        <f t="shared" si="2"/>
        <v>8.8735650941611371E-2</v>
      </c>
      <c r="M3" s="116"/>
      <c r="O3" s="10" t="s">
        <v>167</v>
      </c>
      <c r="P3" s="17">
        <f>INTERCEPT(Z_score,Inverse_standard_error)</f>
        <v>-32.486841379119952</v>
      </c>
      <c r="Q3" s="17">
        <f>Q4*SQRT(1/k_*SUMPRODUCT(Inverse_standard_error,Inverse_standard_error))</f>
        <v>12.529794261586961</v>
      </c>
      <c r="R3" s="112">
        <f>P3-ABS(TINV((1-Additional_confidence_level),k_-1))*Q3</f>
        <v>-60.06473260787422</v>
      </c>
      <c r="S3" s="112">
        <f>P3+ABS(TINV((1-Additional_confidence_level),k_-1))*Q3</f>
        <v>-4.9089501503656834</v>
      </c>
      <c r="T3" s="116"/>
      <c r="V3" s="10" t="str">
        <f t="shared" si="3"/>
        <v>bbbb</v>
      </c>
      <c r="W3" s="79">
        <f>IF(AND(Include_study="Yes",Sufficient_data="Yes"),((E:E-I$29)*SQRT(Calculations!CQ:CQ))/SQRT(1-Calculations!CQ:CQ/SUM(Calculations!CQ:CQ)),"")</f>
        <v>5.2456074705200031</v>
      </c>
      <c r="AD3" s="127"/>
      <c r="AF3" s="10" t="str">
        <f t="shared" si="4"/>
        <v>bbbb</v>
      </c>
      <c r="AG3" s="28">
        <f t="shared" si="5"/>
        <v>11.269427669584646</v>
      </c>
      <c r="AH3" s="40">
        <f t="shared" si="6"/>
        <v>20.284969805252366</v>
      </c>
      <c r="AO3" s="116"/>
      <c r="AQ3" s="10" t="str">
        <f t="shared" si="7"/>
        <v>bbbb</v>
      </c>
      <c r="AR3" s="10">
        <f>IF(Calculations!FJ3&lt;&gt;"",NORMSINV(Calculations!FJ3),"")</f>
        <v>0.10179559909470504</v>
      </c>
      <c r="AS3" s="40">
        <f t="shared" si="8"/>
        <v>20.284969805252366</v>
      </c>
      <c r="AZ3" s="116"/>
      <c r="BB3" s="10" t="s">
        <v>130</v>
      </c>
      <c r="BC3" s="15">
        <f>SUM(Z_score)/SQRT(k_)</f>
        <v>45.593084328454374</v>
      </c>
      <c r="BD3" s="116"/>
    </row>
    <row r="4" spans="1:145" x14ac:dyDescent="0.2">
      <c r="D4" s="57" t="str">
        <f t="shared" si="0"/>
        <v>cccc</v>
      </c>
      <c r="E4" s="18">
        <f t="shared" si="1"/>
        <v>1.9000000000000004</v>
      </c>
      <c r="F4" s="18">
        <f t="shared" si="2"/>
        <v>0.11396057645963795</v>
      </c>
      <c r="M4" s="116"/>
      <c r="O4" s="10" t="s">
        <v>111</v>
      </c>
      <c r="P4" s="15">
        <f>SLOPE(Z_score,Inverse_standard_error)</f>
        <v>4.1663312086836761</v>
      </c>
      <c r="Q4" s="15">
        <f>SQRT(((1/(k_-2))*SUMPRODUCT(Calculations!EI:EI,Calculations!EI:EI))/SUMPRODUCT(Calculations!EH:EH,Calculations!EH:EH))</f>
        <v>1.1136678337865278</v>
      </c>
      <c r="R4" s="112">
        <f>P4-ABS(TINV((1-Additional_confidence_level),k_-1))*Q4</f>
        <v>1.7151648332481271</v>
      </c>
      <c r="S4" s="112">
        <f>P4+ABS(TINV((1-Additional_confidence_level),k_-1))*Q4</f>
        <v>6.6174975841192252</v>
      </c>
      <c r="T4" s="116"/>
      <c r="V4" s="10" t="str">
        <f t="shared" si="3"/>
        <v>cccc</v>
      </c>
      <c r="W4" s="79">
        <f>IF(AND(Include_study="Yes",Sufficient_data="Yes"),((E:E-I$29)*SQRT(Calculations!CQ:CQ))/SQRT(1-Calculations!CQ:CQ/SUM(Calculations!CQ:CQ)),"")</f>
        <v>4.9136858487229667</v>
      </c>
      <c r="AD4" s="127"/>
      <c r="AF4" s="10" t="str">
        <f t="shared" si="4"/>
        <v>cccc</v>
      </c>
      <c r="AG4" s="28">
        <f t="shared" si="5"/>
        <v>8.7749643873921226</v>
      </c>
      <c r="AH4" s="40">
        <f t="shared" si="6"/>
        <v>16.672432336045034</v>
      </c>
      <c r="AO4" s="116"/>
      <c r="AQ4" s="10" t="str">
        <f t="shared" si="7"/>
        <v>cccc</v>
      </c>
      <c r="AR4" s="10">
        <f>IF(Calculations!FJ4&lt;&gt;"",NORMSINV(Calculations!FJ4),"")</f>
        <v>-0.10179559909470488</v>
      </c>
      <c r="AS4" s="40">
        <f t="shared" si="8"/>
        <v>16.672432336045034</v>
      </c>
      <c r="AZ4" s="116"/>
      <c r="BB4" s="10" t="s">
        <v>256</v>
      </c>
      <c r="BC4" s="16">
        <f>MAX(0,ROUNDUP(k_*(BC3/NORMSINV((1-Additional_confidence_level)))^2-k_,0))</f>
        <v>9208</v>
      </c>
      <c r="BD4" s="116"/>
      <c r="EO4" t="str">
        <f>IF(AND(Sufficient_data="Yes",Include_study="Yes",EN4&lt;&gt;""),'Moderator Analysis'!F2-'Moderator Analysis'!J39,"")</f>
        <v/>
      </c>
    </row>
    <row r="5" spans="1:145" x14ac:dyDescent="0.2">
      <c r="D5" s="57" t="str">
        <f t="shared" si="0"/>
        <v>dddd</v>
      </c>
      <c r="E5" s="18">
        <f t="shared" si="1"/>
        <v>2.0499999999999994</v>
      </c>
      <c r="F5" s="18">
        <f t="shared" si="2"/>
        <v>5.8025885318565944E-2</v>
      </c>
      <c r="M5" s="116"/>
      <c r="O5"/>
      <c r="T5" s="116"/>
      <c r="V5" s="10" t="str">
        <f t="shared" si="3"/>
        <v>dddd</v>
      </c>
      <c r="W5" s="79">
        <f>IF(AND(Include_study="Yes",Sufficient_data="Yes"),((E:E-I$29)*SQRT(Calculations!CQ:CQ))/SQRT(1-Calculations!CQ:CQ/SUM(Calculations!CQ:CQ)),"")</f>
        <v>13.365165504858696</v>
      </c>
      <c r="AD5" s="127"/>
      <c r="AF5" s="10" t="str">
        <f t="shared" si="4"/>
        <v>dddd</v>
      </c>
      <c r="AG5" s="28">
        <f t="shared" si="5"/>
        <v>17.233687939614086</v>
      </c>
      <c r="AH5" s="40">
        <f t="shared" si="6"/>
        <v>35.329060276208864</v>
      </c>
      <c r="AO5" s="116"/>
      <c r="AQ5" s="10" t="str">
        <f t="shared" si="7"/>
        <v>dddd</v>
      </c>
      <c r="AR5" s="10">
        <f>IF(Calculations!FJ5&lt;&gt;"",NORMSINV(Calculations!FJ5),"")</f>
        <v>1.6067550689692418</v>
      </c>
      <c r="AS5" s="40">
        <f t="shared" si="8"/>
        <v>35.329060276208864</v>
      </c>
      <c r="AZ5" s="116"/>
      <c r="BB5" s="10" t="s">
        <v>131</v>
      </c>
      <c r="BC5" s="15" t="b">
        <f>BC4&lt;5*k_+10</f>
        <v>0</v>
      </c>
      <c r="BD5" s="116"/>
    </row>
    <row r="6" spans="1:145" x14ac:dyDescent="0.2">
      <c r="D6" s="57" t="str">
        <f t="shared" si="0"/>
        <v>eeee</v>
      </c>
      <c r="E6" s="18">
        <f t="shared" si="1"/>
        <v>5.0000000000000037E-2</v>
      </c>
      <c r="F6" s="18">
        <f t="shared" si="2"/>
        <v>0.10425720702853739</v>
      </c>
      <c r="M6" s="116"/>
      <c r="O6" s="10" t="s">
        <v>222</v>
      </c>
      <c r="P6" s="17">
        <f>P3/Q3</f>
        <v>-2.5927673432528757</v>
      </c>
      <c r="T6" s="116"/>
      <c r="V6" s="10" t="str">
        <f t="shared" si="3"/>
        <v>eeee</v>
      </c>
      <c r="W6" s="79">
        <f>IF(AND(Include_study="Yes",Sufficient_data="Yes"),((E:E-I$29)*SQRT(Calculations!CQ:CQ))/SQRT(1-Calculations!CQ:CQ/SUM(Calculations!CQ:CQ)),"")</f>
        <v>-12.908482753220694</v>
      </c>
      <c r="AD6" s="127"/>
      <c r="AF6" s="10" t="str">
        <f t="shared" si="4"/>
        <v>eeee</v>
      </c>
      <c r="AG6" s="28">
        <f t="shared" si="5"/>
        <v>9.5916630466254382</v>
      </c>
      <c r="AH6" s="40">
        <f t="shared" si="6"/>
        <v>0.4795831523312723</v>
      </c>
      <c r="AO6" s="116"/>
      <c r="AQ6" s="10" t="str">
        <f t="shared" si="7"/>
        <v>eeee</v>
      </c>
      <c r="AR6" s="10">
        <f>IF(Calculations!FJ6&lt;&gt;"",NORMSINV(Calculations!FJ6),"")</f>
        <v>-0.53218973091930433</v>
      </c>
      <c r="AS6" s="40">
        <f t="shared" si="8"/>
        <v>0.4795831523312723</v>
      </c>
      <c r="AZ6" s="116"/>
      <c r="BD6" s="116"/>
    </row>
    <row r="7" spans="1:145" x14ac:dyDescent="0.2">
      <c r="D7" s="57" t="str">
        <f t="shared" si="0"/>
        <v>ffff</v>
      </c>
      <c r="E7" s="18">
        <f t="shared" si="1"/>
        <v>-0.6</v>
      </c>
      <c r="F7" s="18">
        <f t="shared" si="2"/>
        <v>0.10721125348377948</v>
      </c>
      <c r="M7" s="116"/>
      <c r="O7" s="10" t="s">
        <v>110</v>
      </c>
      <c r="P7" s="17">
        <f>TDIST(ABS(P6),k_-2,2)</f>
        <v>2.6822303752247995E-2</v>
      </c>
      <c r="T7" s="116"/>
      <c r="V7" s="10" t="str">
        <f t="shared" si="3"/>
        <v>ffff</v>
      </c>
      <c r="W7" s="79">
        <f>IF(AND(Include_study="Yes",Sufficient_data="Yes"),((E:E-I$29)*SQRT(Calculations!CQ:CQ))/SQRT(1-Calculations!CQ:CQ/SUM(Calculations!CQ:CQ)),"")</f>
        <v>-18.775125875566935</v>
      </c>
      <c r="AD7" s="127"/>
      <c r="AF7" s="10" t="str">
        <f t="shared" si="4"/>
        <v>ffff</v>
      </c>
      <c r="AG7" s="28">
        <f t="shared" si="5"/>
        <v>9.3273790530888157</v>
      </c>
      <c r="AH7" s="40">
        <f t="shared" si="6"/>
        <v>-5.5964274318532885</v>
      </c>
      <c r="AO7" s="116"/>
      <c r="AQ7" s="10" t="str">
        <f t="shared" si="7"/>
        <v>ffff</v>
      </c>
      <c r="AR7" s="10">
        <f>IF(Calculations!FJ7&lt;&gt;"",NORMSINV(Calculations!FJ7),"")</f>
        <v>-1.6067550689692427</v>
      </c>
      <c r="AS7" s="40">
        <f t="shared" si="8"/>
        <v>-5.5964274318532885</v>
      </c>
      <c r="AZ7" s="116"/>
      <c r="BB7" s="115" t="s">
        <v>191</v>
      </c>
      <c r="BC7" s="115"/>
      <c r="BD7" s="116"/>
    </row>
    <row r="8" spans="1:145" x14ac:dyDescent="0.2">
      <c r="D8" s="57" t="str">
        <f t="shared" si="0"/>
        <v>gggg</v>
      </c>
      <c r="E8" s="18">
        <f t="shared" si="1"/>
        <v>2.0000000000000004</v>
      </c>
      <c r="F8" s="18">
        <f t="shared" si="2"/>
        <v>9.2450032704204863E-2</v>
      </c>
      <c r="M8" s="116"/>
      <c r="T8" s="116"/>
      <c r="V8" s="10" t="str">
        <f t="shared" si="3"/>
        <v>gggg</v>
      </c>
      <c r="W8" s="79">
        <f>IF(AND(Include_study="Yes",Sufficient_data="Yes"),((E:E-I$29)*SQRT(Calculations!CQ:CQ))/SQRT(1-Calculations!CQ:CQ/SUM(Calculations!CQ:CQ)),"")</f>
        <v>7.2686552315741118</v>
      </c>
      <c r="AD8" s="127"/>
      <c r="AF8" s="10" t="str">
        <f t="shared" si="4"/>
        <v>gggg</v>
      </c>
      <c r="AG8" s="28">
        <f t="shared" si="5"/>
        <v>10.816653826391967</v>
      </c>
      <c r="AH8" s="40">
        <f t="shared" si="6"/>
        <v>21.633307652783937</v>
      </c>
      <c r="AO8" s="116"/>
      <c r="AQ8" s="10" t="str">
        <f t="shared" si="7"/>
        <v>gggg</v>
      </c>
      <c r="AR8" s="10">
        <f>IF(Calculations!FJ8&lt;&gt;"",NORMSINV(Calculations!FJ8),"")</f>
        <v>0.53218973091930399</v>
      </c>
      <c r="AS8" s="40">
        <f t="shared" si="8"/>
        <v>21.633307652783937</v>
      </c>
      <c r="AZ8" s="116"/>
      <c r="BB8" s="10" t="s">
        <v>268</v>
      </c>
      <c r="BC8" s="16">
        <f>MAX(0,ROUNDUP((k_*(1-MAX(Calculations!FV:FV))-1)/MAX(Calculations!FV:FV),0))</f>
        <v>23</v>
      </c>
      <c r="BD8" s="116"/>
    </row>
    <row r="9" spans="1:145" x14ac:dyDescent="0.2">
      <c r="D9" s="57" t="str">
        <f t="shared" si="0"/>
        <v>hhhh</v>
      </c>
      <c r="E9" s="18">
        <f t="shared" si="1"/>
        <v>1.8000000000000003</v>
      </c>
      <c r="F9" s="18">
        <f t="shared" si="2"/>
        <v>8.8735650941611371E-2</v>
      </c>
      <c r="M9" s="116"/>
      <c r="O9" s="115" t="s">
        <v>197</v>
      </c>
      <c r="P9" s="115"/>
      <c r="T9" s="116"/>
      <c r="V9" s="10" t="str">
        <f t="shared" si="3"/>
        <v>hhhh</v>
      </c>
      <c r="W9" s="18">
        <f>IF(AND(Include_study="Yes",Sufficient_data="Yes"),((E:E-I$29)*SQRT(Calculations!CQ:CQ))/SQRT(1-Calculations!CQ:CQ/SUM(Calculations!CQ:CQ)),"")</f>
        <v>5.2456074705200031</v>
      </c>
      <c r="AD9" s="127"/>
      <c r="AF9" s="10" t="str">
        <f t="shared" si="4"/>
        <v>hhhh</v>
      </c>
      <c r="AG9" s="28">
        <f t="shared" si="5"/>
        <v>11.269427669584646</v>
      </c>
      <c r="AH9" s="40">
        <f t="shared" si="6"/>
        <v>20.284969805252366</v>
      </c>
      <c r="AO9" s="116"/>
      <c r="AQ9" s="10" t="str">
        <f t="shared" si="7"/>
        <v>hhhh</v>
      </c>
      <c r="AR9" s="10">
        <f>IF(Calculations!FJ9&lt;&gt;"",NORMSINV(Calculations!FJ9),"")</f>
        <v>0.30974253153853021</v>
      </c>
      <c r="AS9" s="40">
        <f t="shared" si="8"/>
        <v>20.284969805252366</v>
      </c>
      <c r="AZ9" s="116"/>
      <c r="BD9" s="116"/>
    </row>
    <row r="10" spans="1:145" ht="13.5" x14ac:dyDescent="0.25">
      <c r="D10" s="57" t="str">
        <f t="shared" si="0"/>
        <v>iiii</v>
      </c>
      <c r="E10" s="18">
        <f t="shared" si="1"/>
        <v>0.40000000000000013</v>
      </c>
      <c r="F10" s="18">
        <f t="shared" si="2"/>
        <v>0.11396057645963795</v>
      </c>
      <c r="M10" s="116"/>
      <c r="O10" s="10" t="s">
        <v>209</v>
      </c>
      <c r="P10" s="16">
        <f>SUM(Calculations!EP:EP)/2-SUM(Calculations!EQ:EQ)/2</f>
        <v>-30</v>
      </c>
      <c r="T10" s="116"/>
      <c r="V10" s="10" t="str">
        <f t="shared" si="3"/>
        <v>iiii</v>
      </c>
      <c r="W10" s="18">
        <f>IF(AND(Include_study="Yes",Sufficient_data="Yes"),((E:E-I$29)*SQRT(Calculations!CQ:CQ))/SQRT(1-Calculations!CQ:CQ/SUM(Calculations!CQ:CQ)),"")</f>
        <v>-8.5956151543723855</v>
      </c>
      <c r="AD10" s="127"/>
      <c r="AF10" s="10" t="str">
        <f t="shared" si="4"/>
        <v>iiii</v>
      </c>
      <c r="AG10" s="28">
        <f t="shared" si="5"/>
        <v>8.7749643873921226</v>
      </c>
      <c r="AH10" s="40">
        <f t="shared" si="6"/>
        <v>3.5099857549568503</v>
      </c>
      <c r="AO10" s="116"/>
      <c r="AQ10" s="10" t="str">
        <f t="shared" si="7"/>
        <v>iiii</v>
      </c>
      <c r="AR10" s="10">
        <f>IF(Calculations!FJ10&lt;&gt;"",NORMSINV(Calculations!FJ10),"")</f>
        <v>-0.30974253153853021</v>
      </c>
      <c r="AS10" s="40">
        <f t="shared" si="8"/>
        <v>3.5099857549568503</v>
      </c>
      <c r="AZ10" s="116"/>
      <c r="BB10" s="115" t="s">
        <v>192</v>
      </c>
      <c r="BC10" s="115"/>
      <c r="BD10" s="116"/>
    </row>
    <row r="11" spans="1:145" ht="13.5" x14ac:dyDescent="0.25">
      <c r="D11" s="57" t="str">
        <f t="shared" si="0"/>
        <v>jjjj</v>
      </c>
      <c r="E11" s="18">
        <f t="shared" si="1"/>
        <v>2.0999999999999996</v>
      </c>
      <c r="F11" s="18">
        <f t="shared" si="2"/>
        <v>6.4956980246163087E-2</v>
      </c>
      <c r="M11" s="116"/>
      <c r="O11" s="10" t="s">
        <v>211</v>
      </c>
      <c r="P11" s="17">
        <f>(SUM(Calculations!EP:EP)/2-SUM(Calculations!EQ:EQ)/2)/(1/2*k_*(k_-1))</f>
        <v>-0.45454545454545453</v>
      </c>
      <c r="T11" s="116"/>
      <c r="V11" s="10" t="str">
        <f t="shared" si="3"/>
        <v>jjjj</v>
      </c>
      <c r="W11" s="18">
        <f>IF(AND(Include_study="Yes",Sufficient_data="Yes"),((E:E-I$29)*SQRT(Calculations!CQ:CQ))/SQRT(1-Calculations!CQ:CQ/SUM(Calculations!CQ:CQ)),"")</f>
        <v>12.494205877215629</v>
      </c>
      <c r="AD11" s="127"/>
      <c r="AF11" s="10" t="str">
        <f t="shared" si="4"/>
        <v>jjjj</v>
      </c>
      <c r="AG11" s="28">
        <f t="shared" si="5"/>
        <v>15.394804318340654</v>
      </c>
      <c r="AH11" s="40">
        <f t="shared" si="6"/>
        <v>32.329089068515366</v>
      </c>
      <c r="AO11" s="116"/>
      <c r="AQ11" s="10" t="str">
        <f t="shared" si="7"/>
        <v>jjjj</v>
      </c>
      <c r="AR11" s="10">
        <f>IF(Calculations!FJ11&lt;&gt;"",NORMSINV(Calculations!FJ11),"")</f>
        <v>1.1024403670151643</v>
      </c>
      <c r="AS11" s="40">
        <f t="shared" si="8"/>
        <v>32.329089068515366</v>
      </c>
      <c r="AZ11" s="116"/>
      <c r="BB11" s="10" t="s">
        <v>149</v>
      </c>
      <c r="BC11" s="20">
        <v>-0.05</v>
      </c>
      <c r="BD11" s="116"/>
    </row>
    <row r="12" spans="1:145" ht="13.5" x14ac:dyDescent="0.25">
      <c r="D12" s="57" t="str">
        <f t="shared" si="0"/>
        <v>kkkk</v>
      </c>
      <c r="E12" s="18">
        <f t="shared" si="1"/>
        <v>-0.4</v>
      </c>
      <c r="F12" s="18">
        <f t="shared" si="2"/>
        <v>0.10721125348377948</v>
      </c>
      <c r="M12" s="116"/>
      <c r="O12" s="10" t="s">
        <v>199</v>
      </c>
      <c r="P12" s="17">
        <f>P10/SQRT(k_*(k_-1)*(2*k_+5)/18)</f>
        <v>-2.0571764439712248</v>
      </c>
      <c r="T12" s="116"/>
      <c r="V12" s="10" t="str">
        <f t="shared" si="3"/>
        <v>kkkk</v>
      </c>
      <c r="W12" s="18">
        <f>IF(AND(Include_study="Yes",Sufficient_data="Yes"),((E:E-I$29)*SQRT(Calculations!CQ:CQ))/SQRT(1-Calculations!CQ:CQ/SUM(Calculations!CQ:CQ)),"")</f>
        <v>-16.853817836494184</v>
      </c>
      <c r="AD12" s="127"/>
      <c r="AF12" s="10" t="str">
        <f t="shared" si="4"/>
        <v>kkkk</v>
      </c>
      <c r="AG12" s="28">
        <f t="shared" si="5"/>
        <v>9.3273790530888157</v>
      </c>
      <c r="AH12" s="40">
        <f t="shared" si="6"/>
        <v>-3.7309516212355263</v>
      </c>
      <c r="AO12" s="116"/>
      <c r="AQ12" s="10" t="str">
        <f t="shared" si="7"/>
        <v>kkkk</v>
      </c>
      <c r="AR12" s="10">
        <f>IF(Calculations!FJ12&lt;&gt;"",NORMSINV(Calculations!FJ12),"")</f>
        <v>-0.78503604987689179</v>
      </c>
      <c r="AS12" s="40">
        <f t="shared" si="8"/>
        <v>-3.7309516212355263</v>
      </c>
      <c r="AZ12" s="116"/>
      <c r="BB12" s="10" t="s">
        <v>150</v>
      </c>
      <c r="BC12" s="20">
        <v>0</v>
      </c>
      <c r="BD12" s="116"/>
    </row>
    <row r="13" spans="1:145" ht="13.5" x14ac:dyDescent="0.25">
      <c r="D13" s="57" t="str">
        <f t="shared" si="0"/>
        <v>llll</v>
      </c>
      <c r="E13" s="18">
        <f t="shared" si="1"/>
        <v>-0.50000000000000011</v>
      </c>
      <c r="F13" s="18">
        <f t="shared" si="2"/>
        <v>0.1015346165133619</v>
      </c>
      <c r="M13" s="116"/>
      <c r="O13" s="10" t="s">
        <v>198</v>
      </c>
      <c r="P13" s="24">
        <f>2*(1-NORMSDIST(ABS(P12)))</f>
        <v>3.9669256564498934E-2</v>
      </c>
      <c r="T13" s="116"/>
      <c r="V13" s="10" t="str">
        <f t="shared" si="3"/>
        <v>llll</v>
      </c>
      <c r="W13" s="18">
        <f>IF(AND(Include_study="Yes",Sufficient_data="Yes"),((E:E-I$29)*SQRT(Calculations!CQ:CQ))/SQRT(1-Calculations!CQ:CQ/SUM(Calculations!CQ:CQ)),"")</f>
        <v>-18.876475251383685</v>
      </c>
      <c r="AD13" s="127"/>
      <c r="AF13" s="10" t="str">
        <f t="shared" si="4"/>
        <v>llll</v>
      </c>
      <c r="AG13" s="28">
        <f t="shared" si="5"/>
        <v>9.8488578017961057</v>
      </c>
      <c r="AH13" s="40">
        <f t="shared" si="6"/>
        <v>-4.9244289008980537</v>
      </c>
      <c r="AO13" s="116"/>
      <c r="AQ13" s="10" t="str">
        <f t="shared" si="7"/>
        <v>llll</v>
      </c>
      <c r="AR13" s="10">
        <f>IF(Calculations!FJ13&lt;&gt;"",NORMSINV(Calculations!FJ13),"")</f>
        <v>-1.1024403670151643</v>
      </c>
      <c r="AS13" s="40">
        <f t="shared" si="8"/>
        <v>-4.9244289008980537</v>
      </c>
      <c r="AZ13" s="116"/>
      <c r="BB13" s="10" t="s">
        <v>256</v>
      </c>
      <c r="BC13" s="16">
        <f>MAX(0,ROUNDUP(k_*(I29-BC11)/(BC11-BC12),0))</f>
        <v>0</v>
      </c>
      <c r="BD13" s="116"/>
    </row>
    <row r="14" spans="1:145" x14ac:dyDescent="0.2">
      <c r="D14" s="57" t="str">
        <f t="shared" si="0"/>
        <v/>
      </c>
      <c r="E14" s="18" t="str">
        <f t="shared" si="1"/>
        <v/>
      </c>
      <c r="F14" s="18" t="str">
        <f t="shared" si="2"/>
        <v/>
      </c>
      <c r="M14" s="116"/>
      <c r="T14" s="116"/>
      <c r="V14" s="10" t="str">
        <f t="shared" si="3"/>
        <v/>
      </c>
      <c r="W14" s="18" t="str">
        <f>IF(AND(Include_study="Yes",Sufficient_data="Yes"),((E:E-I$29)*SQRT(Calculations!CQ:CQ))/SQRT(1-Calculations!CQ:CQ/SUM(Calculations!CQ:CQ)),"")</f>
        <v/>
      </c>
      <c r="AD14" s="127"/>
      <c r="AF14" s="10" t="str">
        <f t="shared" si="4"/>
        <v/>
      </c>
      <c r="AG14" s="28" t="str">
        <f t="shared" si="5"/>
        <v/>
      </c>
      <c r="AH14" s="40" t="str">
        <f t="shared" si="6"/>
        <v/>
      </c>
      <c r="AO14" s="116"/>
      <c r="AQ14" s="10" t="str">
        <f t="shared" si="7"/>
        <v/>
      </c>
      <c r="AR14" s="10" t="str">
        <f>IF(Calculations!FJ14&lt;&gt;"",NORMSINV(Calculations!FJ14),"")</f>
        <v/>
      </c>
      <c r="AS14" s="40" t="str">
        <f t="shared" si="8"/>
        <v/>
      </c>
      <c r="AZ14" s="116"/>
      <c r="BD14" s="116"/>
    </row>
    <row r="15" spans="1:145" x14ac:dyDescent="0.2">
      <c r="D15" s="57" t="str">
        <f t="shared" si="0"/>
        <v/>
      </c>
      <c r="E15" s="18" t="str">
        <f t="shared" si="1"/>
        <v/>
      </c>
      <c r="F15" s="18" t="str">
        <f t="shared" si="2"/>
        <v/>
      </c>
      <c r="M15" s="116"/>
      <c r="T15" s="116"/>
      <c r="V15" s="10" t="str">
        <f t="shared" si="3"/>
        <v/>
      </c>
      <c r="W15" s="18" t="str">
        <f>IF(AND(Include_study="Yes",Sufficient_data="Yes"),((E:E-I$29)*SQRT(Calculations!CQ:CQ))/SQRT(1-Calculations!CQ:CQ/SUM(Calculations!CQ:CQ)),"")</f>
        <v/>
      </c>
      <c r="AD15" s="127"/>
      <c r="AF15" s="10" t="str">
        <f t="shared" si="4"/>
        <v/>
      </c>
      <c r="AG15" s="28" t="str">
        <f t="shared" si="5"/>
        <v/>
      </c>
      <c r="AH15" s="40" t="str">
        <f t="shared" si="6"/>
        <v/>
      </c>
      <c r="AO15" s="116"/>
      <c r="AQ15" s="10" t="str">
        <f t="shared" si="7"/>
        <v/>
      </c>
      <c r="AR15" s="10" t="str">
        <f>IF(Calculations!FJ15&lt;&gt;"",NORMSINV(Calculations!FJ15),"")</f>
        <v/>
      </c>
      <c r="AS15" s="40" t="str">
        <f t="shared" si="8"/>
        <v/>
      </c>
      <c r="AZ15" s="116"/>
      <c r="BB15" s="115" t="s">
        <v>193</v>
      </c>
      <c r="BC15" s="115"/>
      <c r="BD15" s="116"/>
    </row>
    <row r="16" spans="1:145" x14ac:dyDescent="0.2">
      <c r="D16" s="57" t="str">
        <f t="shared" si="0"/>
        <v/>
      </c>
      <c r="E16" s="18" t="str">
        <f t="shared" si="1"/>
        <v/>
      </c>
      <c r="F16" s="18" t="str">
        <f t="shared" si="2"/>
        <v/>
      </c>
      <c r="M16" s="116"/>
      <c r="T16" s="116"/>
      <c r="V16" s="10" t="str">
        <f t="shared" si="3"/>
        <v/>
      </c>
      <c r="W16" s="18" t="str">
        <f>IF(AND(Include_study="Yes",Sufficient_data="Yes"),((E:E-I$29)*SQRT(Calculations!CQ:CQ))/SQRT(1-Calculations!CQ:CQ/SUM(Calculations!CQ:CQ)),"")</f>
        <v/>
      </c>
      <c r="AD16" s="127"/>
      <c r="AF16" s="10" t="str">
        <f t="shared" si="4"/>
        <v/>
      </c>
      <c r="AG16" s="28" t="str">
        <f t="shared" si="5"/>
        <v/>
      </c>
      <c r="AH16" s="40" t="str">
        <f t="shared" si="6"/>
        <v/>
      </c>
      <c r="AO16" s="116"/>
      <c r="AQ16" s="10" t="str">
        <f t="shared" si="7"/>
        <v/>
      </c>
      <c r="AR16" s="10" t="str">
        <f>IF(Calculations!FJ16&lt;&gt;"",NORMSINV(Calculations!FJ16),"")</f>
        <v/>
      </c>
      <c r="AS16" s="40" t="str">
        <f t="shared" si="8"/>
        <v/>
      </c>
      <c r="AZ16" s="116"/>
      <c r="BB16" s="10" t="s">
        <v>256</v>
      </c>
      <c r="BC16" s="16">
        <f>MAX(0,ROUNDUP(-2*SUM(Calculations!FW:FW),0))</f>
        <v>9968</v>
      </c>
      <c r="BD16" s="116"/>
    </row>
    <row r="17" spans="1:56" ht="13.5" x14ac:dyDescent="0.25">
      <c r="D17" s="57" t="str">
        <f t="shared" si="0"/>
        <v/>
      </c>
      <c r="E17" s="18" t="str">
        <f t="shared" si="1"/>
        <v/>
      </c>
      <c r="F17" s="18" t="str">
        <f t="shared" si="2"/>
        <v/>
      </c>
      <c r="M17" s="116"/>
      <c r="T17" s="116"/>
      <c r="V17" s="10" t="str">
        <f t="shared" si="3"/>
        <v/>
      </c>
      <c r="W17" s="18" t="str">
        <f>IF(AND(Include_study="Yes",Sufficient_data="Yes"),((E:E-I$29)*SQRT(Calculations!CQ:CQ))/SQRT(1-Calculations!CQ:CQ/SUM(Calculations!CQ:CQ)),"")</f>
        <v/>
      </c>
      <c r="AD17" s="127"/>
      <c r="AF17" s="10" t="str">
        <f t="shared" si="4"/>
        <v/>
      </c>
      <c r="AG17" s="28" t="str">
        <f t="shared" si="5"/>
        <v/>
      </c>
      <c r="AH17" s="40" t="str">
        <f t="shared" si="6"/>
        <v/>
      </c>
      <c r="AO17" s="116"/>
      <c r="AQ17" s="10" t="str">
        <f t="shared" si="7"/>
        <v/>
      </c>
      <c r="AR17" s="10" t="str">
        <f>IF(Calculations!FJ17&lt;&gt;"",NORMSINV(Calculations!FJ17),"")</f>
        <v/>
      </c>
      <c r="AS17" s="40" t="str">
        <f t="shared" si="8"/>
        <v/>
      </c>
      <c r="AZ17" s="116"/>
      <c r="BB17" s="10" t="s">
        <v>148</v>
      </c>
      <c r="BC17" s="24">
        <f>CHIDIST(BC16,k_*2)</f>
        <v>0</v>
      </c>
      <c r="BD17" s="116"/>
    </row>
    <row r="18" spans="1:56" x14ac:dyDescent="0.2">
      <c r="D18" s="57" t="str">
        <f t="shared" si="0"/>
        <v/>
      </c>
      <c r="E18" s="18" t="str">
        <f t="shared" si="1"/>
        <v/>
      </c>
      <c r="F18" s="18" t="str">
        <f t="shared" si="2"/>
        <v/>
      </c>
      <c r="M18" s="116"/>
      <c r="T18" s="116"/>
      <c r="V18" s="10" t="str">
        <f t="shared" si="3"/>
        <v/>
      </c>
      <c r="W18" s="18" t="str">
        <f>IF(AND(Include_study="Yes",Sufficient_data="Yes"),((E:E-I$29)*SQRT(Calculations!CQ:CQ))/SQRT(1-Calculations!CQ:CQ/SUM(Calculations!CQ:CQ)),"")</f>
        <v/>
      </c>
      <c r="AD18" s="127"/>
      <c r="AF18" s="10" t="str">
        <f t="shared" si="4"/>
        <v/>
      </c>
      <c r="AG18" s="28" t="str">
        <f t="shared" si="5"/>
        <v/>
      </c>
      <c r="AH18" s="40" t="str">
        <f t="shared" si="6"/>
        <v/>
      </c>
      <c r="AO18" s="116"/>
      <c r="AQ18" s="10" t="str">
        <f t="shared" si="7"/>
        <v/>
      </c>
      <c r="AR18" s="10" t="str">
        <f>IF(Calculations!FJ18&lt;&gt;"",NORMSINV(Calculations!FJ18),"")</f>
        <v/>
      </c>
      <c r="AS18" s="40" t="str">
        <f t="shared" si="8"/>
        <v/>
      </c>
      <c r="AZ18" s="116"/>
      <c r="BD18" s="116"/>
    </row>
    <row r="19" spans="1:56" x14ac:dyDescent="0.2">
      <c r="D19" s="57" t="str">
        <f t="shared" si="0"/>
        <v/>
      </c>
      <c r="E19" s="18" t="str">
        <f t="shared" si="1"/>
        <v/>
      </c>
      <c r="F19" s="18" t="str">
        <f t="shared" si="2"/>
        <v/>
      </c>
      <c r="M19" s="116"/>
      <c r="T19" s="116"/>
      <c r="V19" s="10" t="str">
        <f t="shared" si="3"/>
        <v/>
      </c>
      <c r="W19" s="18" t="str">
        <f>IF(AND(Include_study="Yes",Sufficient_data="Yes"),((E:E-I$29)*SQRT(Calculations!CQ:CQ))/SQRT(1-Calculations!CQ:CQ/SUM(Calculations!CQ:CQ)),"")</f>
        <v/>
      </c>
      <c r="AD19" s="127"/>
      <c r="AF19" s="10" t="str">
        <f t="shared" si="4"/>
        <v/>
      </c>
      <c r="AG19" s="28" t="str">
        <f t="shared" si="5"/>
        <v/>
      </c>
      <c r="AH19" s="40" t="str">
        <f t="shared" si="6"/>
        <v/>
      </c>
      <c r="AO19" s="116"/>
      <c r="AQ19" s="10" t="str">
        <f t="shared" si="7"/>
        <v/>
      </c>
      <c r="AR19" s="10" t="str">
        <f>IF(Calculations!FJ19&lt;&gt;"",NORMSINV(Calculations!FJ19),"")</f>
        <v/>
      </c>
      <c r="AS19" s="40" t="str">
        <f t="shared" si="8"/>
        <v/>
      </c>
      <c r="AZ19" s="116"/>
      <c r="BD19" s="116"/>
    </row>
    <row r="20" spans="1:56" x14ac:dyDescent="0.2">
      <c r="D20" s="57" t="str">
        <f t="shared" si="0"/>
        <v/>
      </c>
      <c r="E20" s="18" t="str">
        <f t="shared" si="1"/>
        <v/>
      </c>
      <c r="F20" s="18" t="str">
        <f t="shared" si="2"/>
        <v/>
      </c>
      <c r="M20" s="116"/>
      <c r="T20" s="116"/>
      <c r="V20" s="10" t="str">
        <f t="shared" si="3"/>
        <v/>
      </c>
      <c r="W20" s="18" t="str">
        <f>IF(AND(Include_study="Yes",Sufficient_data="Yes"),((E:E-I$29)*SQRT(Calculations!CQ:CQ))/SQRT(1-Calculations!CQ:CQ/SUM(Calculations!CQ:CQ)),"")</f>
        <v/>
      </c>
      <c r="AD20" s="127"/>
      <c r="AF20" s="10" t="str">
        <f t="shared" si="4"/>
        <v/>
      </c>
      <c r="AG20" s="28" t="str">
        <f t="shared" si="5"/>
        <v/>
      </c>
      <c r="AH20" s="40" t="str">
        <f t="shared" si="6"/>
        <v/>
      </c>
      <c r="AO20" s="116"/>
      <c r="AQ20" s="10" t="str">
        <f t="shared" si="7"/>
        <v/>
      </c>
      <c r="AR20" s="10" t="str">
        <f>IF(Calculations!FJ20&lt;&gt;"",NORMSINV(Calculations!FJ20),"")</f>
        <v/>
      </c>
      <c r="AS20" s="40" t="str">
        <f t="shared" si="8"/>
        <v/>
      </c>
      <c r="AZ20" s="116"/>
      <c r="BD20" s="116"/>
    </row>
    <row r="21" spans="1:56" x14ac:dyDescent="0.2">
      <c r="D21" s="57" t="str">
        <f t="shared" si="0"/>
        <v/>
      </c>
      <c r="E21" s="18" t="str">
        <f t="shared" si="1"/>
        <v/>
      </c>
      <c r="F21" s="18" t="str">
        <f t="shared" si="2"/>
        <v/>
      </c>
      <c r="M21" s="116"/>
      <c r="T21" s="116"/>
      <c r="V21" s="10" t="str">
        <f t="shared" si="3"/>
        <v/>
      </c>
      <c r="W21" s="18" t="str">
        <f>IF(AND(Include_study="Yes",Sufficient_data="Yes"),((E:E-I$29)*SQRT(Calculations!CQ:CQ))/SQRT(1-Calculations!CQ:CQ/SUM(Calculations!CQ:CQ)),"")</f>
        <v/>
      </c>
      <c r="AD21" s="127"/>
      <c r="AF21" s="10" t="str">
        <f t="shared" si="4"/>
        <v/>
      </c>
      <c r="AG21" s="28" t="str">
        <f t="shared" si="5"/>
        <v/>
      </c>
      <c r="AH21" s="40" t="str">
        <f t="shared" si="6"/>
        <v/>
      </c>
      <c r="AO21" s="116"/>
      <c r="AQ21" s="10" t="str">
        <f t="shared" si="7"/>
        <v/>
      </c>
      <c r="AR21" s="10" t="str">
        <f>IF(Calculations!FJ21&lt;&gt;"",NORMSINV(Calculations!FJ21),"")</f>
        <v/>
      </c>
      <c r="AS21" s="40" t="str">
        <f t="shared" si="8"/>
        <v/>
      </c>
      <c r="AZ21" s="116"/>
      <c r="BD21" s="116"/>
    </row>
    <row r="22" spans="1:56" x14ac:dyDescent="0.2">
      <c r="D22" s="57" t="str">
        <f t="shared" si="0"/>
        <v/>
      </c>
      <c r="E22" s="18" t="str">
        <f t="shared" si="1"/>
        <v/>
      </c>
      <c r="F22" s="18" t="str">
        <f t="shared" si="2"/>
        <v/>
      </c>
      <c r="M22" s="116"/>
      <c r="T22" s="116"/>
      <c r="V22" s="10" t="str">
        <f t="shared" si="3"/>
        <v/>
      </c>
      <c r="W22" s="18" t="str">
        <f>IF(AND(Include_study="Yes",Sufficient_data="Yes"),((E:E-I$29)*SQRT(Calculations!CQ:CQ))/SQRT(1-Calculations!CQ:CQ/SUM(Calculations!CQ:CQ)),"")</f>
        <v/>
      </c>
      <c r="AD22" s="127"/>
      <c r="AF22" s="10" t="str">
        <f t="shared" si="4"/>
        <v/>
      </c>
      <c r="AG22" s="28" t="str">
        <f t="shared" si="5"/>
        <v/>
      </c>
      <c r="AH22" s="40" t="str">
        <f t="shared" si="6"/>
        <v/>
      </c>
      <c r="AO22" s="116"/>
      <c r="AQ22" s="10" t="str">
        <f t="shared" si="7"/>
        <v/>
      </c>
      <c r="AR22" s="10" t="str">
        <f>IF(Calculations!FJ22&lt;&gt;"",NORMSINV(Calculations!FJ22),"")</f>
        <v/>
      </c>
      <c r="AS22" s="40" t="str">
        <f t="shared" si="8"/>
        <v/>
      </c>
      <c r="AZ22" s="116"/>
      <c r="BD22" s="116"/>
    </row>
    <row r="23" spans="1:56" x14ac:dyDescent="0.2">
      <c r="D23" s="57" t="str">
        <f t="shared" si="0"/>
        <v/>
      </c>
      <c r="E23" s="18" t="str">
        <f t="shared" si="1"/>
        <v/>
      </c>
      <c r="F23" s="18" t="str">
        <f t="shared" si="2"/>
        <v/>
      </c>
      <c r="M23" s="116"/>
      <c r="T23" s="116"/>
      <c r="V23" s="10" t="str">
        <f t="shared" si="3"/>
        <v/>
      </c>
      <c r="W23" s="18" t="str">
        <f>IF(AND(Include_study="Yes",Sufficient_data="Yes"),((E:E-I$29)*SQRT(Calculations!CQ:CQ))/SQRT(1-Calculations!CQ:CQ/SUM(Calculations!CQ:CQ)),"")</f>
        <v/>
      </c>
      <c r="AD23" s="127"/>
      <c r="AF23" s="10" t="str">
        <f t="shared" si="4"/>
        <v/>
      </c>
      <c r="AG23" s="28" t="str">
        <f t="shared" si="5"/>
        <v/>
      </c>
      <c r="AH23" s="40" t="str">
        <f t="shared" si="6"/>
        <v/>
      </c>
      <c r="AO23" s="116"/>
      <c r="AQ23" s="10" t="str">
        <f t="shared" si="7"/>
        <v/>
      </c>
      <c r="AR23" s="10" t="str">
        <f>IF(Calculations!FJ23&lt;&gt;"",NORMSINV(Calculations!FJ23),"")</f>
        <v/>
      </c>
      <c r="AS23" s="40" t="str">
        <f t="shared" si="8"/>
        <v/>
      </c>
      <c r="AZ23" s="116"/>
      <c r="BD23" s="116"/>
    </row>
    <row r="24" spans="1:56" x14ac:dyDescent="0.2">
      <c r="D24" s="57" t="str">
        <f t="shared" si="0"/>
        <v/>
      </c>
      <c r="E24" s="18" t="str">
        <f t="shared" si="1"/>
        <v/>
      </c>
      <c r="F24" s="18" t="str">
        <f t="shared" si="2"/>
        <v/>
      </c>
      <c r="M24" s="116"/>
      <c r="T24" s="116"/>
      <c r="V24" s="10" t="str">
        <f t="shared" si="3"/>
        <v/>
      </c>
      <c r="W24" s="18" t="str">
        <f>IF(AND(Include_study="Yes",Sufficient_data="Yes"),((E:E-I$29)*SQRT(Calculations!CQ:CQ))/SQRT(1-Calculations!CQ:CQ/SUM(Calculations!CQ:CQ)),"")</f>
        <v/>
      </c>
      <c r="AD24" s="127"/>
      <c r="AF24" s="10" t="str">
        <f t="shared" si="4"/>
        <v/>
      </c>
      <c r="AG24" s="28" t="str">
        <f t="shared" si="5"/>
        <v/>
      </c>
      <c r="AH24" s="40" t="str">
        <f t="shared" si="6"/>
        <v/>
      </c>
      <c r="AO24" s="116"/>
      <c r="AQ24" s="10" t="str">
        <f t="shared" si="7"/>
        <v/>
      </c>
      <c r="AR24" s="10" t="str">
        <f>IF(Calculations!FJ24&lt;&gt;"",NORMSINV(Calculations!FJ24),"")</f>
        <v/>
      </c>
      <c r="AS24" s="40" t="str">
        <f t="shared" si="8"/>
        <v/>
      </c>
      <c r="AZ24" s="116"/>
      <c r="BD24" s="116"/>
    </row>
    <row r="25" spans="1:56" x14ac:dyDescent="0.2">
      <c r="D25" s="57" t="str">
        <f t="shared" si="0"/>
        <v/>
      </c>
      <c r="E25" s="10" t="str">
        <f t="shared" si="1"/>
        <v/>
      </c>
      <c r="F25" s="10" t="str">
        <f t="shared" si="2"/>
        <v/>
      </c>
      <c r="M25" s="116"/>
      <c r="T25" s="116"/>
      <c r="V25" s="10" t="str">
        <f t="shared" si="3"/>
        <v/>
      </c>
      <c r="W25" s="96" t="str">
        <f>IF(AND(Include_study="Yes",Sufficient_data="Yes"),((E:E-I$29)*SQRT(Calculations!CQ:CQ))/SQRT(1-Calculations!CQ:CQ/SUM(Calculations!CQ:CQ)),"")</f>
        <v/>
      </c>
      <c r="Y25" s="21"/>
      <c r="AD25" s="127"/>
      <c r="AF25" s="10" t="str">
        <f t="shared" si="4"/>
        <v/>
      </c>
      <c r="AG25" s="28" t="str">
        <f t="shared" si="5"/>
        <v/>
      </c>
      <c r="AH25" s="40" t="str">
        <f t="shared" si="6"/>
        <v/>
      </c>
      <c r="AO25" s="116"/>
      <c r="AQ25" s="10" t="str">
        <f t="shared" si="7"/>
        <v/>
      </c>
      <c r="AR25" s="10" t="str">
        <f>IF(Calculations!FJ25&lt;&gt;"",NORMSINV(Calculations!FJ25),"")</f>
        <v/>
      </c>
      <c r="AS25" s="40" t="str">
        <f t="shared" si="8"/>
        <v/>
      </c>
      <c r="AZ25" s="116"/>
      <c r="BD25" s="116"/>
    </row>
    <row r="26" spans="1:56" x14ac:dyDescent="0.2">
      <c r="A26" s="114"/>
      <c r="D26" s="57" t="str">
        <f t="shared" si="0"/>
        <v/>
      </c>
      <c r="E26" s="10" t="str">
        <f t="shared" si="1"/>
        <v/>
      </c>
      <c r="F26" s="10" t="str">
        <f t="shared" si="2"/>
        <v/>
      </c>
      <c r="M26" s="116"/>
      <c r="T26" s="116"/>
      <c r="V26" s="10" t="str">
        <f t="shared" si="3"/>
        <v/>
      </c>
      <c r="W26" s="96" t="str">
        <f>IF(AND(Include_study="Yes",Sufficient_data="Yes"),((E:E-I$29)*SQRT(Calculations!CQ:CQ))/SQRT(1-Calculations!CQ:CQ/SUM(Calculations!CQ:CQ)),"")</f>
        <v/>
      </c>
      <c r="Y26" s="21"/>
      <c r="AD26" s="127"/>
      <c r="AF26" s="10" t="str">
        <f t="shared" si="4"/>
        <v/>
      </c>
      <c r="AG26" s="28" t="str">
        <f t="shared" si="5"/>
        <v/>
      </c>
      <c r="AH26" s="40" t="str">
        <f t="shared" si="6"/>
        <v/>
      </c>
      <c r="AO26" s="116"/>
      <c r="AQ26" s="10" t="str">
        <f t="shared" si="7"/>
        <v/>
      </c>
      <c r="AR26" s="10" t="str">
        <f>IF(Calculations!FJ26&lt;&gt;"",NORMSINV(Calculations!FJ26),"")</f>
        <v/>
      </c>
      <c r="AS26" s="40" t="str">
        <f t="shared" si="8"/>
        <v/>
      </c>
      <c r="AZ26" s="116"/>
      <c r="BD26" s="116"/>
    </row>
    <row r="27" spans="1:56" x14ac:dyDescent="0.2">
      <c r="D27" s="57" t="str">
        <f t="shared" si="0"/>
        <v/>
      </c>
      <c r="E27" s="10" t="str">
        <f t="shared" si="1"/>
        <v/>
      </c>
      <c r="F27" s="10" t="str">
        <f t="shared" si="2"/>
        <v/>
      </c>
      <c r="M27" s="116"/>
      <c r="T27" s="116"/>
      <c r="V27" s="10" t="str">
        <f t="shared" si="3"/>
        <v/>
      </c>
      <c r="W27" s="96" t="str">
        <f>IF(AND(Include_study="Yes",Sufficient_data="Yes"),((E:E-I$29)*SQRT(Calculations!CQ:CQ))/SQRT(1-Calculations!CQ:CQ/SUM(Calculations!CQ:CQ)),"")</f>
        <v/>
      </c>
      <c r="Y27" s="21"/>
      <c r="AD27" s="127"/>
      <c r="AF27" s="10" t="str">
        <f t="shared" si="4"/>
        <v/>
      </c>
      <c r="AG27" s="28" t="str">
        <f t="shared" si="5"/>
        <v/>
      </c>
      <c r="AH27" s="40" t="str">
        <f t="shared" si="6"/>
        <v/>
      </c>
      <c r="AO27" s="116"/>
      <c r="AQ27" s="10" t="str">
        <f t="shared" si="7"/>
        <v/>
      </c>
      <c r="AR27" s="10" t="str">
        <f>IF(Calculations!FJ27&lt;&gt;"",NORMSINV(Calculations!FJ27),"")</f>
        <v/>
      </c>
      <c r="AS27" s="40" t="str">
        <f t="shared" si="8"/>
        <v/>
      </c>
      <c r="AZ27" s="116"/>
      <c r="BD27" s="116"/>
    </row>
    <row r="28" spans="1:56" x14ac:dyDescent="0.2">
      <c r="D28" s="57" t="str">
        <f t="shared" si="0"/>
        <v/>
      </c>
      <c r="E28" s="10" t="str">
        <f t="shared" si="1"/>
        <v/>
      </c>
      <c r="F28" s="10" t="str">
        <f t="shared" si="2"/>
        <v/>
      </c>
      <c r="H28" s="2" t="s">
        <v>59</v>
      </c>
      <c r="I28" s="2" t="s">
        <v>137</v>
      </c>
      <c r="K28" s="115" t="s">
        <v>6</v>
      </c>
      <c r="L28" s="115"/>
      <c r="M28" s="116"/>
      <c r="T28" s="116"/>
      <c r="V28" s="10" t="str">
        <f t="shared" si="3"/>
        <v/>
      </c>
      <c r="W28" s="96" t="str">
        <f>IF(AND(Include_study="Yes",Sufficient_data="Yes"),((E:E-I$29)*SQRT(Calculations!CQ:CQ))/SQRT(1-Calculations!CQ:CQ/SUM(Calculations!CQ:CQ)),"")</f>
        <v/>
      </c>
      <c r="AD28" s="127"/>
      <c r="AF28" s="10" t="str">
        <f t="shared" si="4"/>
        <v/>
      </c>
      <c r="AG28" s="28" t="str">
        <f t="shared" si="5"/>
        <v/>
      </c>
      <c r="AH28" s="40" t="str">
        <f t="shared" si="6"/>
        <v/>
      </c>
      <c r="AJ28" s="124" t="s">
        <v>90</v>
      </c>
      <c r="AK28" s="124"/>
      <c r="AL28" s="124"/>
      <c r="AM28" s="124"/>
      <c r="AN28" s="125"/>
      <c r="AO28" s="116"/>
      <c r="AQ28" s="10" t="str">
        <f t="shared" si="7"/>
        <v/>
      </c>
      <c r="AR28" s="10" t="str">
        <f>IF(Calculations!FJ28&lt;&gt;"",NORMSINV(Calculations!FJ28),"")</f>
        <v/>
      </c>
      <c r="AS28" s="40" t="str">
        <f t="shared" si="8"/>
        <v/>
      </c>
      <c r="AU28" s="124" t="s">
        <v>90</v>
      </c>
      <c r="AV28" s="124"/>
      <c r="AW28" s="124"/>
      <c r="AX28" s="124"/>
      <c r="AY28" s="125"/>
      <c r="AZ28" s="116"/>
      <c r="BD28" s="116"/>
    </row>
    <row r="29" spans="1:56" x14ac:dyDescent="0.2">
      <c r="D29" s="57" t="str">
        <f t="shared" si="0"/>
        <v/>
      </c>
      <c r="E29" s="10" t="str">
        <f t="shared" si="1"/>
        <v/>
      </c>
      <c r="F29" s="10" t="str">
        <f t="shared" si="2"/>
        <v/>
      </c>
      <c r="H29" s="10" t="s">
        <v>33</v>
      </c>
      <c r="I29" s="15">
        <f>SUMPRODUCT(Calculations!CQ:CQ,E:E)/SUM(Calculations!CQ:CQ)</f>
        <v>1.3544107965766952</v>
      </c>
      <c r="K29" s="10" t="s">
        <v>2</v>
      </c>
      <c r="L29" s="17">
        <f>SUMPRODUCT(Calculations!CP:CP,E:E,E:E)+SUMPRODUCT(Calculations!DY:DY,Calculations!DW:DW,Calculations!DW:DW)-(SUMPRODUCT(Calculations!CP:CP,E:E)+SUMPRODUCT(Calculations!DY:DY,Calculations!DW:DW))^2/SUM(Calculations!CP:CP,Calculations!DY:DY)</f>
        <v>1627.2654476629359</v>
      </c>
      <c r="M29" s="116"/>
      <c r="T29" s="116"/>
      <c r="V29" s="10" t="str">
        <f t="shared" si="3"/>
        <v/>
      </c>
      <c r="W29" s="96" t="str">
        <f>IF(AND(Include_study="Yes",Sufficient_data="Yes"),((E:E-I$29)*SQRT(Calculations!CQ:CQ))/SQRT(1-Calculations!CQ:CQ/SUM(Calculations!CQ:CQ)),"")</f>
        <v/>
      </c>
      <c r="Y29" s="29"/>
      <c r="AD29" s="127"/>
      <c r="AF29" s="10" t="str">
        <f t="shared" si="4"/>
        <v/>
      </c>
      <c r="AG29" s="28" t="str">
        <f t="shared" si="5"/>
        <v/>
      </c>
      <c r="AH29" s="40" t="str">
        <f t="shared" si="6"/>
        <v/>
      </c>
      <c r="AJ29" s="10"/>
      <c r="AK29" s="10" t="s">
        <v>201</v>
      </c>
      <c r="AL29" s="10" t="s">
        <v>92</v>
      </c>
      <c r="AM29" s="10" t="s">
        <v>52</v>
      </c>
      <c r="AN29" s="10" t="s">
        <v>53</v>
      </c>
      <c r="AO29" s="116"/>
      <c r="AQ29" s="10" t="str">
        <f t="shared" si="7"/>
        <v/>
      </c>
      <c r="AR29" s="10" t="str">
        <f>IF(Calculations!FJ29&lt;&gt;"",NORMSINV(Calculations!FJ29),"")</f>
        <v/>
      </c>
      <c r="AS29" s="40" t="str">
        <f t="shared" si="8"/>
        <v/>
      </c>
      <c r="AU29" s="10"/>
      <c r="AV29" s="10" t="s">
        <v>201</v>
      </c>
      <c r="AW29" s="10" t="s">
        <v>92</v>
      </c>
      <c r="AX29" s="10" t="s">
        <v>52</v>
      </c>
      <c r="AY29" s="28" t="s">
        <v>53</v>
      </c>
      <c r="AZ29" s="116"/>
      <c r="BD29" s="116"/>
    </row>
    <row r="30" spans="1:56" ht="13.5" x14ac:dyDescent="0.25">
      <c r="D30" s="57" t="str">
        <f t="shared" si="0"/>
        <v/>
      </c>
      <c r="E30" s="10" t="str">
        <f t="shared" si="1"/>
        <v/>
      </c>
      <c r="F30" s="10" t="str">
        <f t="shared" si="2"/>
        <v/>
      </c>
      <c r="H30" s="10" t="s">
        <v>146</v>
      </c>
      <c r="I30" s="15">
        <f>IF(Additional_model="Fixed effect",1/SQRT(SUM(Calculations!CQ:CQ)),SQRT(SUMPRODUCT(Calculations!CQ:CQ,Calculations!DH:DH,Calculations!DH:DH)/((k_-1)*SUM(Calculations!CQ:CQ))))</f>
        <v>2.5657900289539272E-2</v>
      </c>
      <c r="K30" s="10" t="s">
        <v>24</v>
      </c>
      <c r="L30" s="24">
        <f>CHIDIST(L29,k_-1+IF(Trim_and_fill="On",L39,0))</f>
        <v>0</v>
      </c>
      <c r="M30" s="116"/>
      <c r="T30" s="116"/>
      <c r="V30" s="10" t="str">
        <f t="shared" si="3"/>
        <v/>
      </c>
      <c r="W30" s="96" t="str">
        <f>IF(AND(Include_study="Yes",Sufficient_data="Yes"),((E:E-I$29)*SQRT(Calculations!CQ:CQ))/SQRT(1-Calculations!CQ:CQ/SUM(Calculations!CQ:CQ)),"")</f>
        <v/>
      </c>
      <c r="Y30" s="2" t="s">
        <v>267</v>
      </c>
      <c r="Z30" s="2" t="s">
        <v>86</v>
      </c>
      <c r="AA30" s="2" t="s">
        <v>82</v>
      </c>
      <c r="AD30" s="127"/>
      <c r="AF30" s="10" t="str">
        <f t="shared" si="4"/>
        <v/>
      </c>
      <c r="AG30" s="28" t="str">
        <f t="shared" si="5"/>
        <v/>
      </c>
      <c r="AH30" s="40" t="str">
        <f t="shared" si="6"/>
        <v/>
      </c>
      <c r="AJ30" s="10" t="s">
        <v>167</v>
      </c>
      <c r="AK30" s="15">
        <v>0</v>
      </c>
      <c r="AL30" s="15"/>
      <c r="AM30" s="15"/>
      <c r="AN30" s="15"/>
      <c r="AO30" s="116"/>
      <c r="AQ30" s="10" t="str">
        <f t="shared" si="7"/>
        <v/>
      </c>
      <c r="AR30" s="10" t="str">
        <f>IF(Calculations!FJ30&lt;&gt;"",NORMSINV(Calculations!FJ30),"")</f>
        <v/>
      </c>
      <c r="AS30" s="40" t="str">
        <f t="shared" si="8"/>
        <v/>
      </c>
      <c r="AU30" s="10" t="s">
        <v>167</v>
      </c>
      <c r="AV30" s="15">
        <f>INTERCEPT(AS:AS,AR:AR)</f>
        <v>13.161589755109221</v>
      </c>
      <c r="AW30" s="15">
        <f>AW31*SQRT(1/k_*SUMPRODUCT(AR:AR,AR:AR))</f>
        <v>1.2539051530502836</v>
      </c>
      <c r="AX30" s="15">
        <f>AV30-ABS(TINV((1-Additional_confidence_level),k_-1))*AW30</f>
        <v>10.401763121083112</v>
      </c>
      <c r="AY30" s="15">
        <f>AV30+ABS(TINV((1-Additional_confidence_level),k_-1))*AW30</f>
        <v>15.921416389135329</v>
      </c>
      <c r="AZ30" s="116"/>
      <c r="BD30" s="116"/>
    </row>
    <row r="31" spans="1:56" ht="14.25" x14ac:dyDescent="0.2">
      <c r="D31" s="57" t="str">
        <f t="shared" si="0"/>
        <v/>
      </c>
      <c r="E31" s="10" t="str">
        <f t="shared" si="1"/>
        <v/>
      </c>
      <c r="F31" s="10" t="str">
        <f t="shared" si="2"/>
        <v/>
      </c>
      <c r="H31" s="10" t="s">
        <v>11</v>
      </c>
      <c r="I31" s="15">
        <f>I29-ABS(TINV((1-Additional_confidence_level),k_-1))*I30</f>
        <v>1.2979381388003082</v>
      </c>
      <c r="K31" s="10" t="s">
        <v>22</v>
      </c>
      <c r="L31" s="91">
        <f>MAX(0,(L29-(k_-1+IF(Trim_and_fill="On",L39,0)))/L29)</f>
        <v>0.99324019322366974</v>
      </c>
      <c r="M31" s="116"/>
      <c r="T31" s="116"/>
      <c r="V31" s="10" t="str">
        <f t="shared" si="3"/>
        <v/>
      </c>
      <c r="W31" s="96" t="str">
        <f>IF(AND(Include_study="Yes",Sufficient_data="Yes"),((E:E-I$29)*SQRT(Calculations!CQ:CQ))/SQRT(1-Calculations!CQ:CQ/SUM(Calculations!CQ:CQ)),"")</f>
        <v/>
      </c>
      <c r="AD31" s="127"/>
      <c r="AF31" s="10" t="str">
        <f t="shared" si="4"/>
        <v/>
      </c>
      <c r="AG31" s="28" t="str">
        <f t="shared" si="5"/>
        <v/>
      </c>
      <c r="AH31" s="40" t="str">
        <f t="shared" si="6"/>
        <v/>
      </c>
      <c r="AJ31" s="10" t="s">
        <v>111</v>
      </c>
      <c r="AK31" s="15">
        <f>I29</f>
        <v>1.3544107965766952</v>
      </c>
      <c r="AL31" s="15">
        <f>I30</f>
        <v>2.5657900289539272E-2</v>
      </c>
      <c r="AM31" s="15">
        <f>AK31-ABS(TINV((1-Additional_confidence_level),k_-1))*AL31</f>
        <v>1.2979381388003082</v>
      </c>
      <c r="AN31" s="15">
        <f>AK31+ABS(TINV((1-Additional_confidence_level),k_-1))*AL31</f>
        <v>1.4108834543530822</v>
      </c>
      <c r="AO31" s="116"/>
      <c r="AQ31" s="10" t="str">
        <f t="shared" si="7"/>
        <v/>
      </c>
      <c r="AR31" s="10" t="str">
        <f>IF(Calculations!FJ31&lt;&gt;"",NORMSINV(Calculations!FJ31),"")</f>
        <v/>
      </c>
      <c r="AS31" s="40" t="str">
        <f t="shared" si="8"/>
        <v/>
      </c>
      <c r="AU31" s="10" t="s">
        <v>111</v>
      </c>
      <c r="AV31" s="15">
        <f>SLOPE(AS:AS,AR:AR)</f>
        <v>14.948130887579762</v>
      </c>
      <c r="AW31" s="15">
        <f>SQRT(((1/(k_-2))*SUMPRODUCT(Calculations!FN:FN,Calculations!FN:FN))/SUMPRODUCT(Calculations!FM:FM,Calculations!FM:FM))</f>
        <v>1.401493025181118</v>
      </c>
      <c r="AX31" s="15">
        <f>AV31-ABS(TINV((1-Additional_confidence_level),k_-1))*AW31</f>
        <v>11.863465537184183</v>
      </c>
      <c r="AY31" s="15">
        <f>AV31+ABS(TINV((1-Additional_confidence_level),k_-1))*AW31</f>
        <v>18.03279623797534</v>
      </c>
      <c r="AZ31" s="116"/>
      <c r="BD31" s="116"/>
    </row>
    <row r="32" spans="1:56" ht="14.25" customHeight="1" x14ac:dyDescent="0.2">
      <c r="D32" s="57" t="str">
        <f t="shared" si="0"/>
        <v/>
      </c>
      <c r="E32" s="10" t="str">
        <f t="shared" si="1"/>
        <v/>
      </c>
      <c r="F32" s="10" t="str">
        <f t="shared" si="2"/>
        <v/>
      </c>
      <c r="H32" s="10" t="s">
        <v>12</v>
      </c>
      <c r="I32" s="15">
        <f>I29+ABS(TINV((1-Additional_confidence_level),k_-1))*I30</f>
        <v>1.4108834543530822</v>
      </c>
      <c r="K32" s="10" t="s">
        <v>23</v>
      </c>
      <c r="L32" s="15">
        <f>MAX(0,(L29-(k_-1+IF(Trim_and_fill="On",L39,0)))/(SUM(Weightf,Calculations!DY:DY)-(SUMPRODUCT(Weightf,Weightf)+SUMPRODUCT(Calculations!DY:DY,Calculations!DY:DY))/SUM(Weightf,Calculations!DY:DY)))</f>
        <v>1.1902061293666051</v>
      </c>
      <c r="M32" s="116"/>
      <c r="T32" s="116"/>
      <c r="V32" s="10" t="str">
        <f t="shared" si="3"/>
        <v/>
      </c>
      <c r="W32" s="96" t="str">
        <f>IF(AND(Include_study="Yes",Sufficient_data="Yes"),((E:E-I$29)*SQRT(Calculations!CQ:CQ))/SQRT(1-Calculations!CQ:CQ/SUM(Calculations!CQ:CQ)),"")</f>
        <v/>
      </c>
      <c r="Y32" s="142" t="str">
        <f>CONCATENATE("-∞; ",Calculations!EV2)</f>
        <v>-∞; -16.45</v>
      </c>
      <c r="Z32" s="15">
        <f t="array" ref="Z32:Z40">FREQUENCY('Publication Bias Analysis'!W:W,Calculations!EV2:EV10)/k_</f>
        <v>0.25</v>
      </c>
      <c r="AA32" s="15">
        <f>NORMSDIST(Calculations!EV2)</f>
        <v>4.1934120713124721E-61</v>
      </c>
      <c r="AD32" s="127"/>
      <c r="AF32" s="10" t="str">
        <f t="shared" si="4"/>
        <v/>
      </c>
      <c r="AG32" s="28" t="str">
        <f t="shared" si="5"/>
        <v/>
      </c>
      <c r="AH32" s="40" t="str">
        <f t="shared" si="6"/>
        <v/>
      </c>
      <c r="AO32" s="116"/>
      <c r="AQ32" s="10" t="str">
        <f t="shared" si="7"/>
        <v/>
      </c>
      <c r="AR32" s="10" t="str">
        <f>IF(Calculations!FJ32&lt;&gt;"",NORMSINV(Calculations!FJ32),"")</f>
        <v/>
      </c>
      <c r="AS32" s="40" t="str">
        <f t="shared" si="8"/>
        <v/>
      </c>
      <c r="AZ32" s="116"/>
      <c r="BD32" s="116"/>
    </row>
    <row r="33" spans="4:56" x14ac:dyDescent="0.2">
      <c r="D33" s="57" t="str">
        <f t="shared" si="0"/>
        <v/>
      </c>
      <c r="E33" s="10" t="str">
        <f t="shared" si="1"/>
        <v/>
      </c>
      <c r="F33" s="10" t="str">
        <f t="shared" si="2"/>
        <v/>
      </c>
      <c r="H33" s="10" t="s">
        <v>13</v>
      </c>
      <c r="I33" s="15">
        <f>I29-ABS(TINV((1-Additional_confidence_level),k_-1))*(SQRT(I30^2+T2_))</f>
        <v>-1.0474524747407072</v>
      </c>
      <c r="K33" s="10" t="s">
        <v>5</v>
      </c>
      <c r="L33" s="15">
        <f>SQRT(L32)</f>
        <v>1.0909656866128308</v>
      </c>
      <c r="M33" s="116"/>
      <c r="T33" s="116"/>
      <c r="V33" s="10" t="str">
        <f t="shared" si="3"/>
        <v/>
      </c>
      <c r="W33" s="96" t="str">
        <f>IF(AND(Include_study="Yes",Sufficient_data="Yes"),((E:E-I$29)*SQRT(Calculations!CQ:CQ))/SQRT(1-Calculations!CQ:CQ/SUM(Calculations!CQ:CQ)),"")</f>
        <v/>
      </c>
      <c r="Y33" s="142" t="str">
        <f>CONCATENATE(Calculations!EU3,"; ",Calculations!EV3)</f>
        <v>-16.45; -11.75</v>
      </c>
      <c r="Z33" s="15">
        <v>8.3333333333333329E-2</v>
      </c>
      <c r="AA33" s="15">
        <f>NORMSDIST(Calculations!EV3)-(SUM(AA$32:AA32))</f>
        <v>3.5309423958858917E-32</v>
      </c>
      <c r="AD33" s="127"/>
      <c r="AF33" s="10" t="str">
        <f t="shared" si="4"/>
        <v/>
      </c>
      <c r="AG33" s="28" t="str">
        <f t="shared" si="5"/>
        <v/>
      </c>
      <c r="AH33" s="40" t="str">
        <f t="shared" si="6"/>
        <v/>
      </c>
      <c r="AO33" s="116"/>
      <c r="AQ33" s="10" t="str">
        <f t="shared" si="7"/>
        <v/>
      </c>
      <c r="AR33" s="10" t="str">
        <f>IF(Calculations!FJ33&lt;&gt;"",NORMSINV(Calculations!FJ33),"")</f>
        <v/>
      </c>
      <c r="AS33" s="40" t="str">
        <f t="shared" si="8"/>
        <v/>
      </c>
      <c r="AU33" s="10" t="s">
        <v>216</v>
      </c>
      <c r="AV33" s="20" t="s">
        <v>233</v>
      </c>
      <c r="AZ33" s="116"/>
      <c r="BD33" s="116"/>
    </row>
    <row r="34" spans="4:56" x14ac:dyDescent="0.2">
      <c r="D34" s="57" t="str">
        <f t="shared" ref="D34:D97" si="9">IF(AND(Sufficient_data="Yes",Include_study="Yes"),Study_name,"")</f>
        <v/>
      </c>
      <c r="E34" s="10" t="str">
        <f t="shared" ref="E34:E97" si="10">IF(AND(Include_study="Yes",Sufficient_data="Yes"),rz,"")</f>
        <v/>
      </c>
      <c r="F34" s="10" t="str">
        <f t="shared" ref="F34:F97" si="11">IF(AND(Include_study="Yes",Sufficient_data="Yes"),SEz,"")</f>
        <v/>
      </c>
      <c r="H34" s="10" t="s">
        <v>14</v>
      </c>
      <c r="I34" s="15">
        <f>I29+ABS(TINV((1-Additional_confidence_level),k_-1))*(SQRT(I30^2+T2_))</f>
        <v>3.7562740678940978</v>
      </c>
      <c r="M34" s="116"/>
      <c r="T34" s="116"/>
      <c r="V34" s="10" t="str">
        <f t="shared" ref="V34:V97" si="12">IF(AND(Sufficient_data="Yes",Include_study="Yes"),Study_name,"")</f>
        <v/>
      </c>
      <c r="W34" s="96" t="str">
        <f>IF(AND(Include_study="Yes",Sufficient_data="Yes"),((E:E-I$29)*SQRT(Calculations!CQ:CQ))/SQRT(1-Calculations!CQ:CQ/SUM(Calculations!CQ:CQ)),"")</f>
        <v/>
      </c>
      <c r="Y34" s="142" t="str">
        <f>CONCATENATE(Calculations!EU4,"; ",Calculations!EV4)</f>
        <v>-11.75; -7.05</v>
      </c>
      <c r="Z34" s="15">
        <v>8.3333333333333329E-2</v>
      </c>
      <c r="AA34" s="15">
        <f>NORMSDIST(Calculations!EV4)-(SUM(AA$32:AA33))</f>
        <v>8.9458895587698398E-13</v>
      </c>
      <c r="AD34" s="127"/>
      <c r="AF34" s="10" t="str">
        <f t="shared" ref="AF34:AF97" si="13">IF(AND(Sufficient_data="Yes",Include_study="Yes"),Study_name,"")</f>
        <v/>
      </c>
      <c r="AG34" s="28" t="str">
        <f t="shared" ref="AG34:AG65" si="14">IF(AND(Include_study="Yes",Sufficient_data="Yes"),Inverse_standard_error,"")</f>
        <v/>
      </c>
      <c r="AH34" s="40" t="str">
        <f t="shared" ref="AH34:AH65" si="15">IF(AND(Include_study="Yes",Sufficient_data="Yes"),Z_score,"")</f>
        <v/>
      </c>
      <c r="AO34" s="116"/>
      <c r="AQ34" s="10" t="str">
        <f t="shared" ref="AQ34:AQ97" si="16">IF(AND(Sufficient_data="Yes",Include_study="Yes"),Study_name,"")</f>
        <v/>
      </c>
      <c r="AR34" s="10" t="str">
        <f>IF(Calculations!FJ34&lt;&gt;"",NORMSINV(Calculations!FJ34),"")</f>
        <v/>
      </c>
      <c r="AS34" s="40" t="str">
        <f t="shared" ref="AS34:AS65" si="17">IF(AND(Include_study="Yes",Sufficient_data="Yes"),IF(AV$33="Standardized residuals",Standardized_residual,Z_score),"")</f>
        <v/>
      </c>
      <c r="AZ34" s="116"/>
      <c r="BD34" s="116"/>
    </row>
    <row r="35" spans="4:56" x14ac:dyDescent="0.2">
      <c r="D35" s="57" t="str">
        <f t="shared" si="9"/>
        <v/>
      </c>
      <c r="E35" s="10" t="str">
        <f t="shared" si="10"/>
        <v/>
      </c>
      <c r="F35" s="10" t="str">
        <f t="shared" si="11"/>
        <v/>
      </c>
      <c r="M35" s="116"/>
      <c r="T35" s="116"/>
      <c r="V35" s="10" t="str">
        <f t="shared" si="12"/>
        <v/>
      </c>
      <c r="W35" s="96" t="str">
        <f>IF(AND(Include_study="Yes",Sufficient_data="Yes"),((E:E-I$29)*SQRT(Calculations!CQ:CQ))/SQRT(1-Calculations!CQ:CQ/SUM(Calculations!CQ:CQ)),"")</f>
        <v/>
      </c>
      <c r="Y35" s="142" t="str">
        <f>CONCATENATE(Calculations!EU5,"; ",Calculations!EV5)</f>
        <v>-7.05; -2.35</v>
      </c>
      <c r="Z35" s="15">
        <v>0</v>
      </c>
      <c r="AA35" s="15">
        <f>NORMSDIST(Calculations!EV5)-(SUM(AA$32:AA34))</f>
        <v>9.3867055339439814E-3</v>
      </c>
      <c r="AD35" s="127"/>
      <c r="AF35" s="10" t="str">
        <f t="shared" si="13"/>
        <v/>
      </c>
      <c r="AG35" s="28" t="str">
        <f t="shared" si="14"/>
        <v/>
      </c>
      <c r="AH35" s="40" t="str">
        <f t="shared" si="15"/>
        <v/>
      </c>
      <c r="AO35" s="116"/>
      <c r="AQ35" s="10" t="str">
        <f t="shared" si="16"/>
        <v/>
      </c>
      <c r="AR35" s="10" t="str">
        <f>IF(Calculations!FJ35&lt;&gt;"",NORMSINV(Calculations!FJ35),"")</f>
        <v/>
      </c>
      <c r="AS35" s="40" t="str">
        <f t="shared" si="17"/>
        <v/>
      </c>
      <c r="AZ35" s="116"/>
      <c r="BD35" s="116"/>
    </row>
    <row r="36" spans="4:56" x14ac:dyDescent="0.2">
      <c r="D36" s="57" t="str">
        <f t="shared" si="9"/>
        <v/>
      </c>
      <c r="E36" s="10" t="str">
        <f t="shared" si="10"/>
        <v/>
      </c>
      <c r="F36" s="10" t="str">
        <f t="shared" si="11"/>
        <v/>
      </c>
      <c r="H36" s="2" t="s">
        <v>59</v>
      </c>
      <c r="I36" s="2" t="s">
        <v>138</v>
      </c>
      <c r="K36" s="2" t="s">
        <v>188</v>
      </c>
      <c r="L36" s="20" t="s">
        <v>251</v>
      </c>
      <c r="M36" s="116"/>
      <c r="T36" s="116"/>
      <c r="V36" s="10" t="str">
        <f t="shared" si="12"/>
        <v/>
      </c>
      <c r="W36" s="96" t="str">
        <f>IF(AND(Include_study="Yes",Sufficient_data="Yes"),((E:E-I$29)*SQRT(Calculations!CQ:CQ))/SQRT(1-Calculations!CQ:CQ/SUM(Calculations!CQ:CQ)),"")</f>
        <v/>
      </c>
      <c r="Y36" s="142" t="str">
        <f>CONCATENATE(Calculations!EU6,"; ",Calculations!EV6)</f>
        <v>-2.35; 2.35</v>
      </c>
      <c r="Z36" s="15">
        <v>0</v>
      </c>
      <c r="AA36" s="15">
        <f>NORMSDIST(Calculations!EV6)-(SUM(AA$32:AA35))</f>
        <v>0.98122658893032288</v>
      </c>
      <c r="AD36" s="127"/>
      <c r="AF36" s="10" t="str">
        <f t="shared" si="13"/>
        <v/>
      </c>
      <c r="AG36" s="28" t="str">
        <f t="shared" si="14"/>
        <v/>
      </c>
      <c r="AH36" s="40" t="str">
        <f t="shared" si="15"/>
        <v/>
      </c>
      <c r="AO36" s="116"/>
      <c r="AQ36" s="10" t="str">
        <f t="shared" si="16"/>
        <v/>
      </c>
      <c r="AR36" s="10" t="str">
        <f>IF(Calculations!FJ36&lt;&gt;"",NORMSINV(Calculations!FJ36),"")</f>
        <v/>
      </c>
      <c r="AS36" s="40" t="str">
        <f t="shared" si="17"/>
        <v/>
      </c>
      <c r="AZ36" s="116"/>
      <c r="BD36" s="116"/>
    </row>
    <row r="37" spans="4:56" x14ac:dyDescent="0.2">
      <c r="D37" s="57" t="str">
        <f t="shared" si="9"/>
        <v/>
      </c>
      <c r="E37" s="10" t="str">
        <f t="shared" si="10"/>
        <v/>
      </c>
      <c r="F37" s="10" t="str">
        <f t="shared" si="11"/>
        <v/>
      </c>
      <c r="H37" s="10" t="s">
        <v>33</v>
      </c>
      <c r="I37" s="17">
        <f>IF(AND(Trim_and_fill="On",L38&lt;&gt;""),(SUMPRODUCT(Calculations!CR:CR,E:E)+SUMPRODUCT(Calculations!DZ:DZ,Calculations!DW:DW))/(SUM(Calculations!CR:CR)+SUM(Calculations!DZ:DZ)),"")</f>
        <v>1.3544107965766952</v>
      </c>
      <c r="K37" s="10" t="s">
        <v>136</v>
      </c>
      <c r="L37" s="20" t="s">
        <v>265</v>
      </c>
      <c r="M37" s="116"/>
      <c r="T37" s="116"/>
      <c r="V37" s="10" t="str">
        <f t="shared" si="12"/>
        <v/>
      </c>
      <c r="W37" s="96" t="str">
        <f>IF(AND(Include_study="Yes",Sufficient_data="Yes"),((E:E-I$29)*SQRT(Calculations!CQ:CQ))/SQRT(1-Calculations!CQ:CQ/SUM(Calculations!CQ:CQ)),"")</f>
        <v/>
      </c>
      <c r="Y37" s="142" t="str">
        <f>CONCATENATE(Calculations!EU7,"; ",Calculations!EV7)</f>
        <v>2.35; 7.05</v>
      </c>
      <c r="Z37" s="15">
        <v>0.25</v>
      </c>
      <c r="AA37" s="15">
        <f>NORMSDIST(Calculations!EV7)-(SUM(AA$32:AA36))</f>
        <v>9.3867055339439398E-3</v>
      </c>
      <c r="AD37" s="127"/>
      <c r="AF37" s="10" t="str">
        <f t="shared" si="13"/>
        <v/>
      </c>
      <c r="AG37" s="28" t="str">
        <f t="shared" si="14"/>
        <v/>
      </c>
      <c r="AH37" s="40" t="str">
        <f t="shared" si="15"/>
        <v/>
      </c>
      <c r="AO37" s="116"/>
      <c r="AQ37" s="10" t="str">
        <f t="shared" si="16"/>
        <v/>
      </c>
      <c r="AR37" s="10" t="str">
        <f>IF(Calculations!FJ37&lt;&gt;"",NORMSINV(Calculations!FJ37),"")</f>
        <v/>
      </c>
      <c r="AS37" s="40" t="str">
        <f t="shared" si="17"/>
        <v/>
      </c>
      <c r="AZ37" s="116"/>
      <c r="BD37" s="116"/>
    </row>
    <row r="38" spans="4:56" x14ac:dyDescent="0.2">
      <c r="D38" s="57" t="str">
        <f t="shared" si="9"/>
        <v/>
      </c>
      <c r="E38" s="10" t="str">
        <f t="shared" si="10"/>
        <v/>
      </c>
      <c r="F38" s="10" t="str">
        <f t="shared" si="11"/>
        <v/>
      </c>
      <c r="H38" s="10" t="s">
        <v>146</v>
      </c>
      <c r="I38" s="17">
        <f>IF(AND(Trim_and_fill="On",L38&lt;&gt;""),IF(Additional_model="Fixed effect",1/SQRT(SUM(Calculations!CR:CR)+SUM(Calculations!DZ:DZ)),SQRT((SUMPRODUCT(Calculations!CR:CR,Calculations!CS:CS,Calculations!CS:CS)+SUMPRODUCT(Calculations!DZ:DZ,Calculations!EA:EA,Calculations!EA:EA))/((k_+Calculations!DS21-1)*SUM(Calculations!CR:CR,Calculations!DZ:DZ)))),"")</f>
        <v>2.5657900289539272E-2</v>
      </c>
      <c r="K38" s="10" t="s">
        <v>134</v>
      </c>
      <c r="L38" s="113" t="str">
        <f>IF(Trim_and_fill="On",IF(I29&gt;0,"Left",IF(I29&lt;0,"Right","NA")),"")</f>
        <v>Left</v>
      </c>
      <c r="M38" s="116"/>
      <c r="T38" s="116"/>
      <c r="V38" s="10" t="str">
        <f t="shared" si="12"/>
        <v/>
      </c>
      <c r="W38" s="96" t="str">
        <f>IF(AND(Include_study="Yes",Sufficient_data="Yes"),((E:E-I$29)*SQRT(Calculations!CQ:CQ))/SQRT(1-Calculations!CQ:CQ/SUM(Calculations!CQ:CQ)),"")</f>
        <v/>
      </c>
      <c r="Y38" s="142" t="str">
        <f>CONCATENATE(Calculations!EU8,"; ",Calculations!EV8)</f>
        <v>7.05; 11.75</v>
      </c>
      <c r="Z38" s="15">
        <v>0.16666666666666666</v>
      </c>
      <c r="AA38" s="15">
        <f>NORMSDIST(Calculations!EV8)-(SUM(AA$32:AA37))</f>
        <v>8.9461771324295114E-13</v>
      </c>
      <c r="AD38" s="127"/>
      <c r="AF38" s="10" t="str">
        <f t="shared" si="13"/>
        <v/>
      </c>
      <c r="AG38" s="28" t="str">
        <f t="shared" si="14"/>
        <v/>
      </c>
      <c r="AH38" s="40" t="str">
        <f t="shared" si="15"/>
        <v/>
      </c>
      <c r="AO38" s="116"/>
      <c r="AQ38" s="10" t="str">
        <f t="shared" si="16"/>
        <v/>
      </c>
      <c r="AR38" s="10" t="str">
        <f>IF(Calculations!FJ38&lt;&gt;"",NORMSINV(Calculations!FJ38),"")</f>
        <v/>
      </c>
      <c r="AS38" s="40" t="str">
        <f t="shared" si="17"/>
        <v/>
      </c>
      <c r="AZ38" s="116"/>
      <c r="BD38" s="116"/>
    </row>
    <row r="39" spans="4:56" x14ac:dyDescent="0.2">
      <c r="D39" s="57" t="str">
        <f t="shared" si="9"/>
        <v/>
      </c>
      <c r="E39" s="10" t="str">
        <f t="shared" si="10"/>
        <v/>
      </c>
      <c r="F39" s="10" t="str">
        <f t="shared" si="11"/>
        <v/>
      </c>
      <c r="H39" s="10" t="s">
        <v>11</v>
      </c>
      <c r="I39" s="17">
        <f>IF(AND(Trim_and_fill="On",L38&lt;&gt;""),I37-ABS(TINV((1-Additional_confidence_level),k_+L39-1))*I38,"")</f>
        <v>1.2979381388003082</v>
      </c>
      <c r="K39" s="10" t="s">
        <v>139</v>
      </c>
      <c r="L39" s="16">
        <f>IF(AND(Trim_and_fill="On",L38&lt;&gt;""),Calculations!DS21,"")</f>
        <v>0</v>
      </c>
      <c r="M39" s="116"/>
      <c r="T39" s="116"/>
      <c r="V39" s="10" t="str">
        <f t="shared" si="12"/>
        <v/>
      </c>
      <c r="W39" s="96" t="str">
        <f>IF(AND(Include_study="Yes",Sufficient_data="Yes"),((E:E-I$29)*SQRT(Calculations!CQ:CQ))/SQRT(1-Calculations!CQ:CQ/SUM(Calculations!CQ:CQ)),"")</f>
        <v/>
      </c>
      <c r="Y39" s="142" t="str">
        <f>CONCATENATE(Calculations!EU9,"; ",Calculations!EV9)</f>
        <v>11.75; 16.45</v>
      </c>
      <c r="Z39" s="15">
        <v>0.16666666666666666</v>
      </c>
      <c r="AA39" s="15">
        <f>NORMSDIST(Calculations!EV9)-(SUM(AA$32:AA38))</f>
        <v>0</v>
      </c>
      <c r="AD39" s="127"/>
      <c r="AF39" s="10" t="str">
        <f t="shared" si="13"/>
        <v/>
      </c>
      <c r="AG39" s="28" t="str">
        <f t="shared" si="14"/>
        <v/>
      </c>
      <c r="AH39" s="40" t="str">
        <f t="shared" si="15"/>
        <v/>
      </c>
      <c r="AO39" s="116"/>
      <c r="AQ39" s="10" t="str">
        <f t="shared" si="16"/>
        <v/>
      </c>
      <c r="AR39" s="10" t="str">
        <f>IF(Calculations!FJ39&lt;&gt;"",NORMSINV(Calculations!FJ39),"")</f>
        <v/>
      </c>
      <c r="AS39" s="40" t="str">
        <f t="shared" si="17"/>
        <v/>
      </c>
      <c r="AZ39" s="116"/>
      <c r="BD39" s="116"/>
    </row>
    <row r="40" spans="4:56" x14ac:dyDescent="0.2">
      <c r="D40" s="57" t="str">
        <f t="shared" si="9"/>
        <v/>
      </c>
      <c r="E40" s="10" t="str">
        <f t="shared" si="10"/>
        <v/>
      </c>
      <c r="F40" s="10" t="str">
        <f t="shared" si="11"/>
        <v/>
      </c>
      <c r="H40" s="10" t="s">
        <v>12</v>
      </c>
      <c r="I40" s="17">
        <f>IF(AND(Trim_and_fill="On",L38&lt;&gt;""),I37+ABS(TINV((1-Additional_confidence_level),k_+L39-1))*I38,"")</f>
        <v>1.4108834543530822</v>
      </c>
      <c r="M40" s="116"/>
      <c r="T40" s="116"/>
      <c r="V40" s="10" t="str">
        <f t="shared" si="12"/>
        <v/>
      </c>
      <c r="W40" s="96" t="str">
        <f>IF(AND(Include_study="Yes",Sufficient_data="Yes"),((E:E-I$29)*SQRT(Calculations!CQ:CQ))/SQRT(1-Calculations!CQ:CQ/SUM(Calculations!CQ:CQ)),"")</f>
        <v/>
      </c>
      <c r="Y40" s="142" t="str">
        <f>CONCATENATE(Calculations!EU10,"; ∞")</f>
        <v>16.45; ∞</v>
      </c>
      <c r="Z40" s="15">
        <v>0</v>
      </c>
      <c r="AA40" s="15">
        <f>1-(SUM(AA$32:AA39))</f>
        <v>0</v>
      </c>
      <c r="AD40" s="127"/>
      <c r="AF40" s="10" t="str">
        <f t="shared" si="13"/>
        <v/>
      </c>
      <c r="AG40" s="28" t="str">
        <f t="shared" si="14"/>
        <v/>
      </c>
      <c r="AH40" s="40" t="str">
        <f t="shared" si="15"/>
        <v/>
      </c>
      <c r="AO40" s="116"/>
      <c r="AQ40" s="10" t="str">
        <f t="shared" si="16"/>
        <v/>
      </c>
      <c r="AR40" s="10" t="str">
        <f>IF(Calculations!FJ40&lt;&gt;"",NORMSINV(Calculations!FJ40),"")</f>
        <v/>
      </c>
      <c r="AS40" s="40" t="str">
        <f t="shared" si="17"/>
        <v/>
      </c>
      <c r="AZ40" s="116"/>
      <c r="BD40" s="116"/>
    </row>
    <row r="41" spans="4:56" x14ac:dyDescent="0.2">
      <c r="D41" s="57" t="str">
        <f t="shared" si="9"/>
        <v/>
      </c>
      <c r="E41" s="10" t="str">
        <f t="shared" si="10"/>
        <v/>
      </c>
      <c r="F41" s="10" t="str">
        <f t="shared" si="11"/>
        <v/>
      </c>
      <c r="H41" s="10" t="s">
        <v>13</v>
      </c>
      <c r="I41" s="17">
        <f>IF(AND(Trim_and_fill="On",L38&lt;&gt;""),I37-ABS(TINV((1-Additional_confidence_level),k_+L39-1))*(SQRT(I38^2+L32)),"")</f>
        <v>-1.0474524747407064</v>
      </c>
      <c r="M41" s="116"/>
      <c r="T41" s="116"/>
      <c r="V41" s="10" t="str">
        <f t="shared" si="12"/>
        <v/>
      </c>
      <c r="W41" s="96" t="str">
        <f>IF(AND(Include_study="Yes",Sufficient_data="Yes"),((E:E-I$29)*SQRT(Calculations!CQ:CQ))/SQRT(1-Calculations!CQ:CQ/SUM(Calculations!CQ:CQ)),"")</f>
        <v/>
      </c>
      <c r="AD41" s="127"/>
      <c r="AF41" s="10" t="str">
        <f t="shared" si="13"/>
        <v/>
      </c>
      <c r="AG41" s="28" t="str">
        <f t="shared" si="14"/>
        <v/>
      </c>
      <c r="AH41" s="40" t="str">
        <f t="shared" si="15"/>
        <v/>
      </c>
      <c r="AO41" s="116"/>
      <c r="AQ41" s="10" t="str">
        <f t="shared" si="16"/>
        <v/>
      </c>
      <c r="AR41" s="10" t="str">
        <f>IF(Calculations!FJ41&lt;&gt;"",NORMSINV(Calculations!FJ41),"")</f>
        <v/>
      </c>
      <c r="AS41" s="40" t="str">
        <f t="shared" si="17"/>
        <v/>
      </c>
      <c r="AZ41" s="116"/>
      <c r="BD41" s="116"/>
    </row>
    <row r="42" spans="4:56" x14ac:dyDescent="0.2">
      <c r="D42" s="57" t="str">
        <f t="shared" si="9"/>
        <v/>
      </c>
      <c r="E42" s="10" t="str">
        <f t="shared" si="10"/>
        <v/>
      </c>
      <c r="F42" s="10" t="str">
        <f t="shared" si="11"/>
        <v/>
      </c>
      <c r="H42" s="10" t="s">
        <v>14</v>
      </c>
      <c r="I42" s="17">
        <f>IF(AND(Trim_and_fill="On",L38&lt;&gt;""),I37+ABS(TINV((1-Additional_confidence_level),k_+L39-1))*(SQRT(I38^2+L32)),"")</f>
        <v>3.7562740678940969</v>
      </c>
      <c r="M42" s="116"/>
      <c r="T42" s="116"/>
      <c r="V42" s="10" t="str">
        <f t="shared" si="12"/>
        <v/>
      </c>
      <c r="W42" s="96" t="str">
        <f>IF(AND(Include_study="Yes",Sufficient_data="Yes"),((E:E-I$29)*SQRT(Calculations!CQ:CQ))/SQRT(1-Calculations!CQ:CQ/SUM(Calculations!CQ:CQ)),"")</f>
        <v/>
      </c>
      <c r="AD42" s="127"/>
      <c r="AF42" s="10" t="str">
        <f t="shared" si="13"/>
        <v/>
      </c>
      <c r="AG42" s="28" t="str">
        <f t="shared" si="14"/>
        <v/>
      </c>
      <c r="AH42" s="40" t="str">
        <f t="shared" si="15"/>
        <v/>
      </c>
      <c r="AO42" s="116"/>
      <c r="AQ42" s="10" t="str">
        <f t="shared" si="16"/>
        <v/>
      </c>
      <c r="AR42" s="10" t="str">
        <f>IF(Calculations!FJ42&lt;&gt;"",NORMSINV(Calculations!FJ42),"")</f>
        <v/>
      </c>
      <c r="AS42" s="40" t="str">
        <f t="shared" si="17"/>
        <v/>
      </c>
      <c r="AZ42" s="116"/>
      <c r="BD42" s="116"/>
    </row>
    <row r="43" spans="4:56" x14ac:dyDescent="0.2">
      <c r="D43" s="57" t="str">
        <f t="shared" si="9"/>
        <v/>
      </c>
      <c r="E43" s="10" t="str">
        <f t="shared" si="10"/>
        <v/>
      </c>
      <c r="F43" s="10" t="str">
        <f t="shared" si="11"/>
        <v/>
      </c>
      <c r="M43" s="116"/>
      <c r="T43" s="116"/>
      <c r="V43" s="10" t="str">
        <f t="shared" si="12"/>
        <v/>
      </c>
      <c r="W43" s="96" t="str">
        <f>IF(AND(Include_study="Yes",Sufficient_data="Yes"),((E:E-I$29)*SQRT(Calculations!CQ:CQ))/SQRT(1-Calculations!CQ:CQ/SUM(Calculations!CQ:CQ)),"")</f>
        <v/>
      </c>
      <c r="AD43" s="127"/>
      <c r="AF43" s="10" t="str">
        <f t="shared" si="13"/>
        <v/>
      </c>
      <c r="AG43" s="28" t="str">
        <f t="shared" si="14"/>
        <v/>
      </c>
      <c r="AH43" s="40" t="str">
        <f t="shared" si="15"/>
        <v/>
      </c>
      <c r="AO43" s="116"/>
      <c r="AQ43" s="10" t="str">
        <f t="shared" si="16"/>
        <v/>
      </c>
      <c r="AR43" s="10" t="str">
        <f>IF(Calculations!FJ43&lt;&gt;"",NORMSINV(Calculations!FJ43),"")</f>
        <v/>
      </c>
      <c r="AS43" s="40" t="str">
        <f t="shared" si="17"/>
        <v/>
      </c>
      <c r="AZ43" s="116"/>
      <c r="BD43" s="116"/>
    </row>
    <row r="44" spans="4:56" x14ac:dyDescent="0.2">
      <c r="D44" s="57" t="str">
        <f t="shared" si="9"/>
        <v/>
      </c>
      <c r="E44" s="10" t="str">
        <f t="shared" si="10"/>
        <v/>
      </c>
      <c r="F44" s="10" t="str">
        <f t="shared" si="11"/>
        <v/>
      </c>
      <c r="M44" s="116"/>
      <c r="T44" s="116"/>
      <c r="V44" s="10" t="str">
        <f t="shared" si="12"/>
        <v/>
      </c>
      <c r="W44" s="96" t="str">
        <f>IF(AND(Include_study="Yes",Sufficient_data="Yes"),((E:E-I$29)*SQRT(Calculations!CQ:CQ))/SQRT(1-Calculations!CQ:CQ/SUM(Calculations!CQ:CQ)),"")</f>
        <v/>
      </c>
      <c r="AD44" s="127"/>
      <c r="AF44" s="10" t="str">
        <f t="shared" si="13"/>
        <v/>
      </c>
      <c r="AG44" s="28" t="str">
        <f t="shared" si="14"/>
        <v/>
      </c>
      <c r="AH44" s="40" t="str">
        <f t="shared" si="15"/>
        <v/>
      </c>
      <c r="AO44" s="116"/>
      <c r="AQ44" s="10" t="str">
        <f t="shared" si="16"/>
        <v/>
      </c>
      <c r="AR44" s="10" t="str">
        <f>IF(Calculations!FJ44&lt;&gt;"",NORMSINV(Calculations!FJ44),"")</f>
        <v/>
      </c>
      <c r="AS44" s="40" t="str">
        <f t="shared" si="17"/>
        <v/>
      </c>
      <c r="AZ44" s="116"/>
      <c r="BD44" s="116"/>
    </row>
    <row r="45" spans="4:56" x14ac:dyDescent="0.2">
      <c r="D45" s="57" t="str">
        <f t="shared" si="9"/>
        <v/>
      </c>
      <c r="E45" s="10" t="str">
        <f t="shared" si="10"/>
        <v/>
      </c>
      <c r="F45" s="10" t="str">
        <f t="shared" si="11"/>
        <v/>
      </c>
      <c r="M45" s="116"/>
      <c r="T45" s="116"/>
      <c r="V45" s="10" t="str">
        <f t="shared" si="12"/>
        <v/>
      </c>
      <c r="W45" s="96" t="str">
        <f>IF(AND(Include_study="Yes",Sufficient_data="Yes"),((E:E-I$29)*SQRT(Calculations!CQ:CQ))/SQRT(1-Calculations!CQ:CQ/SUM(Calculations!CQ:CQ)),"")</f>
        <v/>
      </c>
      <c r="AD45" s="127"/>
      <c r="AF45" s="10" t="str">
        <f t="shared" si="13"/>
        <v/>
      </c>
      <c r="AG45" s="28" t="str">
        <f t="shared" si="14"/>
        <v/>
      </c>
      <c r="AH45" s="40" t="str">
        <f t="shared" si="15"/>
        <v/>
      </c>
      <c r="AO45" s="116"/>
      <c r="AQ45" s="10" t="str">
        <f t="shared" si="16"/>
        <v/>
      </c>
      <c r="AR45" s="10" t="str">
        <f>IF(Calculations!FJ45&lt;&gt;"",NORMSINV(Calculations!FJ45),"")</f>
        <v/>
      </c>
      <c r="AS45" s="40" t="str">
        <f t="shared" si="17"/>
        <v/>
      </c>
      <c r="AZ45" s="116"/>
      <c r="BD45" s="116"/>
    </row>
    <row r="46" spans="4:56" x14ac:dyDescent="0.2">
      <c r="D46" s="57" t="str">
        <f t="shared" si="9"/>
        <v/>
      </c>
      <c r="E46" s="10" t="str">
        <f t="shared" si="10"/>
        <v/>
      </c>
      <c r="F46" s="10" t="str">
        <f t="shared" si="11"/>
        <v/>
      </c>
      <c r="M46" s="116"/>
      <c r="T46" s="116"/>
      <c r="V46" s="10" t="str">
        <f t="shared" si="12"/>
        <v/>
      </c>
      <c r="W46" s="96" t="str">
        <f>IF(AND(Include_study="Yes",Sufficient_data="Yes"),((E:E-I$29)*SQRT(Calculations!CQ:CQ))/SQRT(1-Calculations!CQ:CQ/SUM(Calculations!CQ:CQ)),"")</f>
        <v/>
      </c>
      <c r="AD46" s="127"/>
      <c r="AF46" s="10" t="str">
        <f t="shared" si="13"/>
        <v/>
      </c>
      <c r="AG46" s="28" t="str">
        <f t="shared" si="14"/>
        <v/>
      </c>
      <c r="AH46" s="40" t="str">
        <f t="shared" si="15"/>
        <v/>
      </c>
      <c r="AO46" s="116"/>
      <c r="AQ46" s="10" t="str">
        <f t="shared" si="16"/>
        <v/>
      </c>
      <c r="AR46" s="10" t="str">
        <f>IF(Calculations!FJ46&lt;&gt;"",NORMSINV(Calculations!FJ46),"")</f>
        <v/>
      </c>
      <c r="AS46" s="40" t="str">
        <f t="shared" si="17"/>
        <v/>
      </c>
      <c r="AZ46" s="116"/>
      <c r="BD46" s="116"/>
    </row>
    <row r="47" spans="4:56" x14ac:dyDescent="0.2">
      <c r="D47" s="57" t="str">
        <f t="shared" si="9"/>
        <v/>
      </c>
      <c r="E47" s="10" t="str">
        <f t="shared" si="10"/>
        <v/>
      </c>
      <c r="F47" s="10" t="str">
        <f t="shared" si="11"/>
        <v/>
      </c>
      <c r="M47" s="116"/>
      <c r="T47" s="116"/>
      <c r="V47" s="10" t="str">
        <f t="shared" si="12"/>
        <v/>
      </c>
      <c r="W47" s="96" t="str">
        <f>IF(AND(Include_study="Yes",Sufficient_data="Yes"),((E:E-I$29)*SQRT(Calculations!CQ:CQ))/SQRT(1-Calculations!CQ:CQ/SUM(Calculations!CQ:CQ)),"")</f>
        <v/>
      </c>
      <c r="AD47" s="127"/>
      <c r="AF47" s="10" t="str">
        <f t="shared" si="13"/>
        <v/>
      </c>
      <c r="AG47" s="28" t="str">
        <f t="shared" si="14"/>
        <v/>
      </c>
      <c r="AH47" s="40" t="str">
        <f t="shared" si="15"/>
        <v/>
      </c>
      <c r="AO47" s="116"/>
      <c r="AQ47" s="10" t="str">
        <f t="shared" si="16"/>
        <v/>
      </c>
      <c r="AR47" s="10" t="str">
        <f>IF(Calculations!FJ47&lt;&gt;"",NORMSINV(Calculations!FJ47),"")</f>
        <v/>
      </c>
      <c r="AS47" s="40" t="str">
        <f t="shared" si="17"/>
        <v/>
      </c>
      <c r="AZ47" s="116"/>
      <c r="BD47" s="116"/>
    </row>
    <row r="48" spans="4:56" x14ac:dyDescent="0.2">
      <c r="D48" s="57" t="str">
        <f t="shared" si="9"/>
        <v/>
      </c>
      <c r="E48" s="10" t="str">
        <f t="shared" si="10"/>
        <v/>
      </c>
      <c r="F48" s="10" t="str">
        <f t="shared" si="11"/>
        <v/>
      </c>
      <c r="M48" s="116"/>
      <c r="T48" s="116"/>
      <c r="V48" s="10" t="str">
        <f t="shared" si="12"/>
        <v/>
      </c>
      <c r="W48" s="96" t="str">
        <f>IF(AND(Include_study="Yes",Sufficient_data="Yes"),((E:E-I$29)*SQRT(Calculations!CQ:CQ))/SQRT(1-Calculations!CQ:CQ/SUM(Calculations!CQ:CQ)),"")</f>
        <v/>
      </c>
      <c r="AD48" s="127"/>
      <c r="AF48" s="10" t="str">
        <f t="shared" si="13"/>
        <v/>
      </c>
      <c r="AG48" s="28" t="str">
        <f t="shared" si="14"/>
        <v/>
      </c>
      <c r="AH48" s="40" t="str">
        <f t="shared" si="15"/>
        <v/>
      </c>
      <c r="AO48" s="116"/>
      <c r="AQ48" s="10" t="str">
        <f t="shared" si="16"/>
        <v/>
      </c>
      <c r="AR48" s="10" t="str">
        <f>IF(Calculations!FJ48&lt;&gt;"",NORMSINV(Calculations!FJ48),"")</f>
        <v/>
      </c>
      <c r="AS48" s="40" t="str">
        <f t="shared" si="17"/>
        <v/>
      </c>
      <c r="AZ48" s="116"/>
      <c r="BD48" s="116"/>
    </row>
    <row r="49" spans="4:56" x14ac:dyDescent="0.2">
      <c r="D49" s="57" t="str">
        <f t="shared" si="9"/>
        <v/>
      </c>
      <c r="E49" s="10" t="str">
        <f t="shared" si="10"/>
        <v/>
      </c>
      <c r="F49" s="10" t="str">
        <f t="shared" si="11"/>
        <v/>
      </c>
      <c r="M49" s="116"/>
      <c r="T49" s="116"/>
      <c r="V49" s="10" t="str">
        <f t="shared" si="12"/>
        <v/>
      </c>
      <c r="W49" s="96" t="str">
        <f>IF(AND(Include_study="Yes",Sufficient_data="Yes"),((E:E-I$29)*SQRT(Calculations!CQ:CQ))/SQRT(1-Calculations!CQ:CQ/SUM(Calculations!CQ:CQ)),"")</f>
        <v/>
      </c>
      <c r="AD49" s="127"/>
      <c r="AF49" s="10" t="str">
        <f t="shared" si="13"/>
        <v/>
      </c>
      <c r="AG49" s="28" t="str">
        <f t="shared" si="14"/>
        <v/>
      </c>
      <c r="AH49" s="40" t="str">
        <f t="shared" si="15"/>
        <v/>
      </c>
      <c r="AO49" s="116"/>
      <c r="AQ49" s="10" t="str">
        <f t="shared" si="16"/>
        <v/>
      </c>
      <c r="AR49" s="10" t="str">
        <f>IF(Calculations!FJ49&lt;&gt;"",NORMSINV(Calculations!FJ49),"")</f>
        <v/>
      </c>
      <c r="AS49" s="40" t="str">
        <f t="shared" si="17"/>
        <v/>
      </c>
      <c r="AZ49" s="116"/>
      <c r="BD49" s="116"/>
    </row>
    <row r="50" spans="4:56" x14ac:dyDescent="0.2">
      <c r="D50" s="57" t="str">
        <f t="shared" si="9"/>
        <v/>
      </c>
      <c r="E50" s="10" t="str">
        <f t="shared" si="10"/>
        <v/>
      </c>
      <c r="F50" s="10" t="str">
        <f t="shared" si="11"/>
        <v/>
      </c>
      <c r="M50" s="116"/>
      <c r="T50" s="116"/>
      <c r="V50" s="10" t="str">
        <f t="shared" si="12"/>
        <v/>
      </c>
      <c r="W50" s="96" t="str">
        <f>IF(AND(Include_study="Yes",Sufficient_data="Yes"),((E:E-I$29)*SQRT(Calculations!CQ:CQ))/SQRT(1-Calculations!CQ:CQ/SUM(Calculations!CQ:CQ)),"")</f>
        <v/>
      </c>
      <c r="AD50" s="127"/>
      <c r="AF50" s="10" t="str">
        <f t="shared" si="13"/>
        <v/>
      </c>
      <c r="AG50" s="28" t="str">
        <f t="shared" si="14"/>
        <v/>
      </c>
      <c r="AH50" s="40" t="str">
        <f t="shared" si="15"/>
        <v/>
      </c>
      <c r="AO50" s="116"/>
      <c r="AQ50" s="10" t="str">
        <f t="shared" si="16"/>
        <v/>
      </c>
      <c r="AR50" s="10" t="str">
        <f>IF(Calculations!FJ50&lt;&gt;"",NORMSINV(Calculations!FJ50),"")</f>
        <v/>
      </c>
      <c r="AS50" s="40" t="str">
        <f t="shared" si="17"/>
        <v/>
      </c>
      <c r="AZ50" s="116"/>
      <c r="BD50" s="116"/>
    </row>
    <row r="51" spans="4:56" x14ac:dyDescent="0.2">
      <c r="D51" s="57" t="str">
        <f t="shared" si="9"/>
        <v/>
      </c>
      <c r="E51" s="10" t="str">
        <f t="shared" si="10"/>
        <v/>
      </c>
      <c r="F51" s="10" t="str">
        <f t="shared" si="11"/>
        <v/>
      </c>
      <c r="M51" s="116"/>
      <c r="T51" s="116"/>
      <c r="V51" s="10" t="str">
        <f t="shared" si="12"/>
        <v/>
      </c>
      <c r="W51" s="96" t="str">
        <f>IF(AND(Include_study="Yes",Sufficient_data="Yes"),((E:E-I$29)*SQRT(Calculations!CQ:CQ))/SQRT(1-Calculations!CQ:CQ/SUM(Calculations!CQ:CQ)),"")</f>
        <v/>
      </c>
      <c r="AD51" s="127"/>
      <c r="AF51" s="10" t="str">
        <f t="shared" si="13"/>
        <v/>
      </c>
      <c r="AG51" s="28" t="str">
        <f t="shared" si="14"/>
        <v/>
      </c>
      <c r="AH51" s="40" t="str">
        <f t="shared" si="15"/>
        <v/>
      </c>
      <c r="AO51" s="116"/>
      <c r="AQ51" s="10" t="str">
        <f t="shared" si="16"/>
        <v/>
      </c>
      <c r="AR51" s="10" t="str">
        <f>IF(Calculations!FJ51&lt;&gt;"",NORMSINV(Calculations!FJ51),"")</f>
        <v/>
      </c>
      <c r="AS51" s="40" t="str">
        <f t="shared" si="17"/>
        <v/>
      </c>
      <c r="AZ51" s="116"/>
      <c r="BD51" s="116"/>
    </row>
    <row r="52" spans="4:56" x14ac:dyDescent="0.2">
      <c r="D52" s="57" t="str">
        <f t="shared" si="9"/>
        <v/>
      </c>
      <c r="E52" s="10" t="str">
        <f t="shared" si="10"/>
        <v/>
      </c>
      <c r="F52" s="10" t="str">
        <f t="shared" si="11"/>
        <v/>
      </c>
      <c r="M52" s="116"/>
      <c r="T52" s="116"/>
      <c r="V52" s="10" t="str">
        <f t="shared" si="12"/>
        <v/>
      </c>
      <c r="W52" s="96" t="str">
        <f>IF(AND(Include_study="Yes",Sufficient_data="Yes"),((E:E-I$29)*SQRT(Calculations!CQ:CQ))/SQRT(1-Calculations!CQ:CQ/SUM(Calculations!CQ:CQ)),"")</f>
        <v/>
      </c>
      <c r="AD52" s="127"/>
      <c r="AF52" s="10" t="str">
        <f t="shared" si="13"/>
        <v/>
      </c>
      <c r="AG52" s="28" t="str">
        <f t="shared" si="14"/>
        <v/>
      </c>
      <c r="AH52" s="40" t="str">
        <f t="shared" si="15"/>
        <v/>
      </c>
      <c r="AO52" s="116"/>
      <c r="AQ52" s="10" t="str">
        <f t="shared" si="16"/>
        <v/>
      </c>
      <c r="AR52" s="10" t="str">
        <f>IF(Calculations!FJ52&lt;&gt;"",NORMSINV(Calculations!FJ52),"")</f>
        <v/>
      </c>
      <c r="AS52" s="40" t="str">
        <f t="shared" si="17"/>
        <v/>
      </c>
      <c r="AZ52" s="116"/>
      <c r="BD52" s="116"/>
    </row>
    <row r="53" spans="4:56" x14ac:dyDescent="0.2">
      <c r="D53" s="57" t="str">
        <f t="shared" si="9"/>
        <v/>
      </c>
      <c r="E53" s="10" t="str">
        <f t="shared" si="10"/>
        <v/>
      </c>
      <c r="F53" s="10" t="str">
        <f t="shared" si="11"/>
        <v/>
      </c>
      <c r="M53" s="116"/>
      <c r="T53" s="116"/>
      <c r="V53" s="10" t="str">
        <f t="shared" si="12"/>
        <v/>
      </c>
      <c r="W53" s="40" t="str">
        <f>IF(AND(Include_study="Yes",Sufficient_data="Yes"),((E:E-I$29)*SQRT(Calculations!CQ:CQ))/SQRT(1-Calculations!CQ:CQ/SUM(Calculations!CQ:CQ)),"")</f>
        <v/>
      </c>
      <c r="AD53" s="127"/>
      <c r="AF53" s="10" t="str">
        <f t="shared" si="13"/>
        <v/>
      </c>
      <c r="AG53" s="28" t="str">
        <f t="shared" si="14"/>
        <v/>
      </c>
      <c r="AH53" s="40" t="str">
        <f t="shared" si="15"/>
        <v/>
      </c>
      <c r="AO53" s="116"/>
      <c r="AQ53" s="10" t="str">
        <f t="shared" si="16"/>
        <v/>
      </c>
      <c r="AR53" s="10" t="str">
        <f>IF(Calculations!FJ53&lt;&gt;"",NORMSINV(Calculations!FJ53),"")</f>
        <v/>
      </c>
      <c r="AS53" s="40" t="str">
        <f t="shared" si="17"/>
        <v/>
      </c>
      <c r="AZ53" s="116"/>
      <c r="BD53" s="116"/>
    </row>
    <row r="54" spans="4:56" x14ac:dyDescent="0.2">
      <c r="D54" s="57" t="str">
        <f t="shared" si="9"/>
        <v/>
      </c>
      <c r="E54" s="10" t="str">
        <f t="shared" si="10"/>
        <v/>
      </c>
      <c r="F54" s="10" t="str">
        <f t="shared" si="11"/>
        <v/>
      </c>
      <c r="M54" s="116"/>
      <c r="T54" s="116"/>
      <c r="V54" s="10" t="str">
        <f t="shared" si="12"/>
        <v/>
      </c>
      <c r="W54" s="40" t="str">
        <f>IF(AND(Include_study="Yes",Sufficient_data="Yes"),((E:E-I$29)*SQRT(Calculations!CQ:CQ))/SQRT(1-Calculations!CQ:CQ/SUM(Calculations!CQ:CQ)),"")</f>
        <v/>
      </c>
      <c r="AD54" s="127"/>
      <c r="AF54" s="10" t="str">
        <f t="shared" si="13"/>
        <v/>
      </c>
      <c r="AG54" s="28" t="str">
        <f t="shared" si="14"/>
        <v/>
      </c>
      <c r="AH54" s="40" t="str">
        <f t="shared" si="15"/>
        <v/>
      </c>
      <c r="AO54" s="116"/>
      <c r="AQ54" s="10" t="str">
        <f t="shared" si="16"/>
        <v/>
      </c>
      <c r="AR54" s="10" t="str">
        <f>IF(Calculations!FJ54&lt;&gt;"",NORMSINV(Calculations!FJ54),"")</f>
        <v/>
      </c>
      <c r="AS54" s="40" t="str">
        <f t="shared" si="17"/>
        <v/>
      </c>
      <c r="AZ54" s="116"/>
      <c r="BD54" s="116"/>
    </row>
    <row r="55" spans="4:56" x14ac:dyDescent="0.2">
      <c r="D55" s="57" t="str">
        <f t="shared" si="9"/>
        <v/>
      </c>
      <c r="E55" s="10" t="str">
        <f t="shared" si="10"/>
        <v/>
      </c>
      <c r="F55" s="10" t="str">
        <f t="shared" si="11"/>
        <v/>
      </c>
      <c r="M55" s="116"/>
      <c r="T55" s="116"/>
      <c r="V55" s="10" t="str">
        <f t="shared" si="12"/>
        <v/>
      </c>
      <c r="W55" s="40" t="str">
        <f>IF(AND(Include_study="Yes",Sufficient_data="Yes"),((E:E-I$29)*SQRT(Calculations!CQ:CQ))/SQRT(1-Calculations!CQ:CQ/SUM(Calculations!CQ:CQ)),"")</f>
        <v/>
      </c>
      <c r="AD55" s="127"/>
      <c r="AF55" s="10" t="str">
        <f t="shared" si="13"/>
        <v/>
      </c>
      <c r="AG55" s="28" t="str">
        <f t="shared" si="14"/>
        <v/>
      </c>
      <c r="AH55" s="40" t="str">
        <f t="shared" si="15"/>
        <v/>
      </c>
      <c r="AO55" s="116"/>
      <c r="AQ55" s="10" t="str">
        <f t="shared" si="16"/>
        <v/>
      </c>
      <c r="AR55" s="10" t="str">
        <f>IF(Calculations!FJ55&lt;&gt;"",NORMSINV(Calculations!FJ55),"")</f>
        <v/>
      </c>
      <c r="AS55" s="40" t="str">
        <f t="shared" si="17"/>
        <v/>
      </c>
      <c r="AZ55" s="116"/>
      <c r="BD55" s="116"/>
    </row>
    <row r="56" spans="4:56" x14ac:dyDescent="0.2">
      <c r="D56" s="57" t="str">
        <f t="shared" si="9"/>
        <v/>
      </c>
      <c r="E56" s="10" t="str">
        <f t="shared" si="10"/>
        <v/>
      </c>
      <c r="F56" s="10" t="str">
        <f t="shared" si="11"/>
        <v/>
      </c>
      <c r="M56" s="116"/>
      <c r="T56" s="116"/>
      <c r="V56" s="10" t="str">
        <f t="shared" si="12"/>
        <v/>
      </c>
      <c r="W56" s="40" t="str">
        <f>IF(AND(Include_study="Yes",Sufficient_data="Yes"),((E:E-I$29)*SQRT(Calculations!CQ:CQ))/SQRT(1-Calculations!CQ:CQ/SUM(Calculations!CQ:CQ)),"")</f>
        <v/>
      </c>
      <c r="AD56" s="127"/>
      <c r="AF56" s="10" t="str">
        <f t="shared" si="13"/>
        <v/>
      </c>
      <c r="AG56" s="28" t="str">
        <f t="shared" si="14"/>
        <v/>
      </c>
      <c r="AH56" s="40" t="str">
        <f t="shared" si="15"/>
        <v/>
      </c>
      <c r="AO56" s="116"/>
      <c r="AQ56" s="10" t="str">
        <f t="shared" si="16"/>
        <v/>
      </c>
      <c r="AR56" s="10" t="str">
        <f>IF(Calculations!FJ56&lt;&gt;"",NORMSINV(Calculations!FJ56),"")</f>
        <v/>
      </c>
      <c r="AS56" s="40" t="str">
        <f t="shared" si="17"/>
        <v/>
      </c>
      <c r="AZ56" s="116"/>
      <c r="BD56" s="116"/>
    </row>
    <row r="57" spans="4:56" x14ac:dyDescent="0.2">
      <c r="D57" s="57" t="str">
        <f t="shared" si="9"/>
        <v/>
      </c>
      <c r="E57" s="10" t="str">
        <f t="shared" si="10"/>
        <v/>
      </c>
      <c r="F57" s="10" t="str">
        <f t="shared" si="11"/>
        <v/>
      </c>
      <c r="M57" s="116"/>
      <c r="T57" s="116"/>
      <c r="V57" s="10" t="str">
        <f t="shared" si="12"/>
        <v/>
      </c>
      <c r="W57" s="40" t="str">
        <f>IF(AND(Include_study="Yes",Sufficient_data="Yes"),((E:E-I$29)*SQRT(Calculations!CQ:CQ))/SQRT(1-Calculations!CQ:CQ/SUM(Calculations!CQ:CQ)),"")</f>
        <v/>
      </c>
      <c r="AD57" s="127"/>
      <c r="AF57" s="10" t="str">
        <f t="shared" si="13"/>
        <v/>
      </c>
      <c r="AG57" s="28" t="str">
        <f t="shared" si="14"/>
        <v/>
      </c>
      <c r="AH57" s="40" t="str">
        <f t="shared" si="15"/>
        <v/>
      </c>
      <c r="AO57" s="116"/>
      <c r="AQ57" s="10" t="str">
        <f t="shared" si="16"/>
        <v/>
      </c>
      <c r="AR57" s="10" t="str">
        <f>IF(Calculations!FJ57&lt;&gt;"",NORMSINV(Calculations!FJ57),"")</f>
        <v/>
      </c>
      <c r="AS57" s="40" t="str">
        <f t="shared" si="17"/>
        <v/>
      </c>
      <c r="AZ57" s="116"/>
      <c r="BD57" s="116"/>
    </row>
    <row r="58" spans="4:56" x14ac:dyDescent="0.2">
      <c r="D58" s="57" t="str">
        <f t="shared" si="9"/>
        <v/>
      </c>
      <c r="E58" s="10" t="str">
        <f t="shared" si="10"/>
        <v/>
      </c>
      <c r="F58" s="10" t="str">
        <f t="shared" si="11"/>
        <v/>
      </c>
      <c r="M58" s="116"/>
      <c r="T58" s="116"/>
      <c r="V58" s="10" t="str">
        <f t="shared" si="12"/>
        <v/>
      </c>
      <c r="W58" s="40" t="str">
        <f>IF(AND(Include_study="Yes",Sufficient_data="Yes"),((E:E-I$29)*SQRT(Calculations!CQ:CQ))/SQRT(1-Calculations!CQ:CQ/SUM(Calculations!CQ:CQ)),"")</f>
        <v/>
      </c>
      <c r="AD58" s="127"/>
      <c r="AF58" s="10" t="str">
        <f t="shared" si="13"/>
        <v/>
      </c>
      <c r="AG58" s="28" t="str">
        <f t="shared" si="14"/>
        <v/>
      </c>
      <c r="AH58" s="40" t="str">
        <f t="shared" si="15"/>
        <v/>
      </c>
      <c r="AO58" s="116"/>
      <c r="AQ58" s="10" t="str">
        <f t="shared" si="16"/>
        <v/>
      </c>
      <c r="AR58" s="10" t="str">
        <f>IF(Calculations!FJ58&lt;&gt;"",NORMSINV(Calculations!FJ58),"")</f>
        <v/>
      </c>
      <c r="AS58" s="40" t="str">
        <f t="shared" si="17"/>
        <v/>
      </c>
      <c r="AZ58" s="116"/>
      <c r="BD58" s="116"/>
    </row>
    <row r="59" spans="4:56" x14ac:dyDescent="0.2">
      <c r="D59" s="57" t="str">
        <f t="shared" si="9"/>
        <v/>
      </c>
      <c r="E59" s="10" t="str">
        <f t="shared" si="10"/>
        <v/>
      </c>
      <c r="F59" s="10" t="str">
        <f t="shared" si="11"/>
        <v/>
      </c>
      <c r="M59" s="116"/>
      <c r="T59" s="116"/>
      <c r="V59" s="10" t="str">
        <f t="shared" si="12"/>
        <v/>
      </c>
      <c r="W59" s="40" t="str">
        <f>IF(AND(Include_study="Yes",Sufficient_data="Yes"),((E:E-I$29)*SQRT(Calculations!CQ:CQ))/SQRT(1-Calculations!CQ:CQ/SUM(Calculations!CQ:CQ)),"")</f>
        <v/>
      </c>
      <c r="AD59" s="127"/>
      <c r="AF59" s="10" t="str">
        <f t="shared" si="13"/>
        <v/>
      </c>
      <c r="AG59" s="28" t="str">
        <f t="shared" si="14"/>
        <v/>
      </c>
      <c r="AH59" s="40" t="str">
        <f t="shared" si="15"/>
        <v/>
      </c>
      <c r="AO59" s="116"/>
      <c r="AQ59" s="10" t="str">
        <f t="shared" si="16"/>
        <v/>
      </c>
      <c r="AR59" s="10" t="str">
        <f>IF(Calculations!FJ59&lt;&gt;"",NORMSINV(Calculations!FJ59),"")</f>
        <v/>
      </c>
      <c r="AS59" s="40" t="str">
        <f t="shared" si="17"/>
        <v/>
      </c>
      <c r="AZ59" s="116"/>
      <c r="BD59" s="116"/>
    </row>
    <row r="60" spans="4:56" x14ac:dyDescent="0.2">
      <c r="D60" s="57" t="str">
        <f t="shared" si="9"/>
        <v/>
      </c>
      <c r="E60" s="10" t="str">
        <f t="shared" si="10"/>
        <v/>
      </c>
      <c r="F60" s="10" t="str">
        <f t="shared" si="11"/>
        <v/>
      </c>
      <c r="M60" s="116"/>
      <c r="T60" s="116"/>
      <c r="V60" s="10" t="str">
        <f t="shared" si="12"/>
        <v/>
      </c>
      <c r="W60" s="40" t="str">
        <f>IF(AND(Include_study="Yes",Sufficient_data="Yes"),((E:E-I$29)*SQRT(Calculations!CQ:CQ))/SQRT(1-Calculations!CQ:CQ/SUM(Calculations!CQ:CQ)),"")</f>
        <v/>
      </c>
      <c r="AD60" s="127"/>
      <c r="AF60" s="10" t="str">
        <f t="shared" si="13"/>
        <v/>
      </c>
      <c r="AG60" s="28" t="str">
        <f t="shared" si="14"/>
        <v/>
      </c>
      <c r="AH60" s="40" t="str">
        <f t="shared" si="15"/>
        <v/>
      </c>
      <c r="AO60" s="116"/>
      <c r="AQ60" s="10" t="str">
        <f t="shared" si="16"/>
        <v/>
      </c>
      <c r="AR60" s="10" t="str">
        <f>IF(Calculations!FJ60&lt;&gt;"",NORMSINV(Calculations!FJ60),"")</f>
        <v/>
      </c>
      <c r="AS60" s="40" t="str">
        <f t="shared" si="17"/>
        <v/>
      </c>
      <c r="AZ60" s="116"/>
      <c r="BD60" s="116"/>
    </row>
    <row r="61" spans="4:56" x14ac:dyDescent="0.2">
      <c r="D61" s="57" t="str">
        <f t="shared" si="9"/>
        <v/>
      </c>
      <c r="E61" s="10" t="str">
        <f t="shared" si="10"/>
        <v/>
      </c>
      <c r="F61" s="10" t="str">
        <f t="shared" si="11"/>
        <v/>
      </c>
      <c r="M61" s="116"/>
      <c r="T61" s="116"/>
      <c r="V61" s="10" t="str">
        <f t="shared" si="12"/>
        <v/>
      </c>
      <c r="W61" s="40" t="str">
        <f>IF(AND(Include_study="Yes",Sufficient_data="Yes"),((E:E-I$29)*SQRT(Calculations!CQ:CQ))/SQRT(1-Calculations!CQ:CQ/SUM(Calculations!CQ:CQ)),"")</f>
        <v/>
      </c>
      <c r="AD61" s="127"/>
      <c r="AF61" s="10" t="str">
        <f t="shared" si="13"/>
        <v/>
      </c>
      <c r="AG61" s="28" t="str">
        <f t="shared" si="14"/>
        <v/>
      </c>
      <c r="AH61" s="40" t="str">
        <f t="shared" si="15"/>
        <v/>
      </c>
      <c r="AO61" s="116"/>
      <c r="AQ61" s="10" t="str">
        <f t="shared" si="16"/>
        <v/>
      </c>
      <c r="AR61" s="10" t="str">
        <f>IF(Calculations!FJ61&lt;&gt;"",NORMSINV(Calculations!FJ61),"")</f>
        <v/>
      </c>
      <c r="AS61" s="40" t="str">
        <f t="shared" si="17"/>
        <v/>
      </c>
      <c r="AZ61" s="116"/>
      <c r="BD61" s="116"/>
    </row>
    <row r="62" spans="4:56" x14ac:dyDescent="0.2">
      <c r="D62" s="57" t="str">
        <f t="shared" si="9"/>
        <v/>
      </c>
      <c r="E62" s="10" t="str">
        <f t="shared" si="10"/>
        <v/>
      </c>
      <c r="F62" s="10" t="str">
        <f t="shared" si="11"/>
        <v/>
      </c>
      <c r="M62" s="116"/>
      <c r="T62" s="116"/>
      <c r="V62" s="10" t="str">
        <f t="shared" si="12"/>
        <v/>
      </c>
      <c r="W62" s="40" t="str">
        <f>IF(AND(Include_study="Yes",Sufficient_data="Yes"),((E:E-I$29)*SQRT(Calculations!CQ:CQ))/SQRT(1-Calculations!CQ:CQ/SUM(Calculations!CQ:CQ)),"")</f>
        <v/>
      </c>
      <c r="AD62" s="127"/>
      <c r="AF62" s="10" t="str">
        <f t="shared" si="13"/>
        <v/>
      </c>
      <c r="AG62" s="28" t="str">
        <f t="shared" si="14"/>
        <v/>
      </c>
      <c r="AH62" s="40" t="str">
        <f t="shared" si="15"/>
        <v/>
      </c>
      <c r="AO62" s="116"/>
      <c r="AQ62" s="10" t="str">
        <f t="shared" si="16"/>
        <v/>
      </c>
      <c r="AR62" s="10" t="str">
        <f>IF(Calculations!FJ62&lt;&gt;"",NORMSINV(Calculations!FJ62),"")</f>
        <v/>
      </c>
      <c r="AS62" s="40" t="str">
        <f t="shared" si="17"/>
        <v/>
      </c>
      <c r="AZ62" s="116"/>
      <c r="BD62" s="116"/>
    </row>
    <row r="63" spans="4:56" x14ac:dyDescent="0.2">
      <c r="D63" s="57" t="str">
        <f t="shared" si="9"/>
        <v/>
      </c>
      <c r="E63" s="10" t="str">
        <f t="shared" si="10"/>
        <v/>
      </c>
      <c r="F63" s="10" t="str">
        <f t="shared" si="11"/>
        <v/>
      </c>
      <c r="M63" s="116"/>
      <c r="T63" s="116"/>
      <c r="V63" s="10" t="str">
        <f t="shared" si="12"/>
        <v/>
      </c>
      <c r="W63" s="40" t="str">
        <f>IF(AND(Include_study="Yes",Sufficient_data="Yes"),((E:E-I$29)*SQRT(Calculations!CQ:CQ))/SQRT(1-Calculations!CQ:CQ/SUM(Calculations!CQ:CQ)),"")</f>
        <v/>
      </c>
      <c r="AD63" s="127"/>
      <c r="AF63" s="10" t="str">
        <f t="shared" si="13"/>
        <v/>
      </c>
      <c r="AG63" s="28" t="str">
        <f t="shared" si="14"/>
        <v/>
      </c>
      <c r="AH63" s="40" t="str">
        <f t="shared" si="15"/>
        <v/>
      </c>
      <c r="AO63" s="116"/>
      <c r="AQ63" s="10" t="str">
        <f t="shared" si="16"/>
        <v/>
      </c>
      <c r="AR63" s="10" t="str">
        <f>IF(Calculations!FJ63&lt;&gt;"",NORMSINV(Calculations!FJ63),"")</f>
        <v/>
      </c>
      <c r="AS63" s="40" t="str">
        <f t="shared" si="17"/>
        <v/>
      </c>
      <c r="AZ63" s="116"/>
      <c r="BD63" s="116"/>
    </row>
    <row r="64" spans="4:56" x14ac:dyDescent="0.2">
      <c r="D64" s="57" t="str">
        <f t="shared" si="9"/>
        <v/>
      </c>
      <c r="E64" s="10" t="str">
        <f t="shared" si="10"/>
        <v/>
      </c>
      <c r="F64" s="10" t="str">
        <f t="shared" si="11"/>
        <v/>
      </c>
      <c r="M64" s="116"/>
      <c r="T64" s="116"/>
      <c r="V64" s="10" t="str">
        <f t="shared" si="12"/>
        <v/>
      </c>
      <c r="W64" s="40" t="str">
        <f>IF(AND(Include_study="Yes",Sufficient_data="Yes"),((E:E-I$29)*SQRT(Calculations!CQ:CQ))/SQRT(1-Calculations!CQ:CQ/SUM(Calculations!CQ:CQ)),"")</f>
        <v/>
      </c>
      <c r="AD64" s="127"/>
      <c r="AF64" s="10" t="str">
        <f t="shared" si="13"/>
        <v/>
      </c>
      <c r="AG64" s="28" t="str">
        <f t="shared" si="14"/>
        <v/>
      </c>
      <c r="AH64" s="40" t="str">
        <f t="shared" si="15"/>
        <v/>
      </c>
      <c r="AO64" s="116"/>
      <c r="AQ64" s="10" t="str">
        <f t="shared" si="16"/>
        <v/>
      </c>
      <c r="AR64" s="10" t="str">
        <f>IF(Calculations!FJ64&lt;&gt;"",NORMSINV(Calculations!FJ64),"")</f>
        <v/>
      </c>
      <c r="AS64" s="40" t="str">
        <f t="shared" si="17"/>
        <v/>
      </c>
      <c r="AZ64" s="116"/>
      <c r="BD64" s="116"/>
    </row>
    <row r="65" spans="4:56" x14ac:dyDescent="0.2">
      <c r="D65" s="57" t="str">
        <f t="shared" si="9"/>
        <v/>
      </c>
      <c r="E65" s="10" t="str">
        <f t="shared" si="10"/>
        <v/>
      </c>
      <c r="F65" s="10" t="str">
        <f t="shared" si="11"/>
        <v/>
      </c>
      <c r="M65" s="116"/>
      <c r="T65" s="116"/>
      <c r="V65" s="10" t="str">
        <f t="shared" si="12"/>
        <v/>
      </c>
      <c r="W65" s="40" t="str">
        <f>IF(AND(Include_study="Yes",Sufficient_data="Yes"),((E:E-I$29)*SQRT(Calculations!CQ:CQ))/SQRT(1-Calculations!CQ:CQ/SUM(Calculations!CQ:CQ)),"")</f>
        <v/>
      </c>
      <c r="AD65" s="127"/>
      <c r="AF65" s="10" t="str">
        <f t="shared" si="13"/>
        <v/>
      </c>
      <c r="AG65" s="28" t="str">
        <f t="shared" si="14"/>
        <v/>
      </c>
      <c r="AH65" s="40" t="str">
        <f t="shared" si="15"/>
        <v/>
      </c>
      <c r="AO65" s="116"/>
      <c r="AQ65" s="10" t="str">
        <f t="shared" si="16"/>
        <v/>
      </c>
      <c r="AR65" s="10" t="str">
        <f>IF(Calculations!FJ65&lt;&gt;"",NORMSINV(Calculations!FJ65),"")</f>
        <v/>
      </c>
      <c r="AS65" s="40" t="str">
        <f t="shared" si="17"/>
        <v/>
      </c>
      <c r="AZ65" s="116"/>
      <c r="BD65" s="116"/>
    </row>
    <row r="66" spans="4:56" x14ac:dyDescent="0.2">
      <c r="D66" s="57" t="str">
        <f t="shared" si="9"/>
        <v/>
      </c>
      <c r="E66" s="10" t="str">
        <f t="shared" si="10"/>
        <v/>
      </c>
      <c r="F66" s="10" t="str">
        <f t="shared" si="11"/>
        <v/>
      </c>
      <c r="M66" s="116"/>
      <c r="T66" s="116"/>
      <c r="V66" s="10" t="str">
        <f t="shared" si="12"/>
        <v/>
      </c>
      <c r="W66" s="40" t="str">
        <f>IF(AND(Include_study="Yes",Sufficient_data="Yes"),((E:E-I$29)*SQRT(Calculations!CQ:CQ))/SQRT(1-Calculations!CQ:CQ/SUM(Calculations!CQ:CQ)),"")</f>
        <v/>
      </c>
      <c r="AD66" s="127"/>
      <c r="AF66" s="10" t="str">
        <f t="shared" si="13"/>
        <v/>
      </c>
      <c r="AG66" s="28" t="str">
        <f t="shared" ref="AG66:AG97" si="18">IF(AND(Include_study="Yes",Sufficient_data="Yes"),Inverse_standard_error,"")</f>
        <v/>
      </c>
      <c r="AH66" s="40" t="str">
        <f t="shared" ref="AH66:AH97" si="19">IF(AND(Include_study="Yes",Sufficient_data="Yes"),Z_score,"")</f>
        <v/>
      </c>
      <c r="AO66" s="116"/>
      <c r="AQ66" s="10" t="str">
        <f t="shared" si="16"/>
        <v/>
      </c>
      <c r="AR66" s="10" t="str">
        <f>IF(Calculations!FJ66&lt;&gt;"",NORMSINV(Calculations!FJ66),"")</f>
        <v/>
      </c>
      <c r="AS66" s="40" t="str">
        <f t="shared" ref="AS66:AS97" si="20">IF(AND(Include_study="Yes",Sufficient_data="Yes"),IF(AV$33="Standardized residuals",Standardized_residual,Z_score),"")</f>
        <v/>
      </c>
      <c r="AZ66" s="116"/>
      <c r="BD66" s="116"/>
    </row>
    <row r="67" spans="4:56" x14ac:dyDescent="0.2">
      <c r="D67" s="57" t="str">
        <f t="shared" si="9"/>
        <v/>
      </c>
      <c r="E67" s="10" t="str">
        <f t="shared" si="10"/>
        <v/>
      </c>
      <c r="F67" s="10" t="str">
        <f t="shared" si="11"/>
        <v/>
      </c>
      <c r="M67" s="116"/>
      <c r="T67" s="116"/>
      <c r="V67" s="10" t="str">
        <f t="shared" si="12"/>
        <v/>
      </c>
      <c r="W67" s="40" t="str">
        <f>IF(AND(Include_study="Yes",Sufficient_data="Yes"),((E:E-I$29)*SQRT(Calculations!CQ:CQ))/SQRT(1-Calculations!CQ:CQ/SUM(Calculations!CQ:CQ)),"")</f>
        <v/>
      </c>
      <c r="AD67" s="127"/>
      <c r="AF67" s="10" t="str">
        <f t="shared" si="13"/>
        <v/>
      </c>
      <c r="AG67" s="28" t="str">
        <f t="shared" si="18"/>
        <v/>
      </c>
      <c r="AH67" s="40" t="str">
        <f t="shared" si="19"/>
        <v/>
      </c>
      <c r="AO67" s="116"/>
      <c r="AQ67" s="10" t="str">
        <f t="shared" si="16"/>
        <v/>
      </c>
      <c r="AR67" s="10" t="str">
        <f>IF(Calculations!FJ67&lt;&gt;"",NORMSINV(Calculations!FJ67),"")</f>
        <v/>
      </c>
      <c r="AS67" s="40" t="str">
        <f t="shared" si="20"/>
        <v/>
      </c>
      <c r="AZ67" s="116"/>
      <c r="BD67" s="116"/>
    </row>
    <row r="68" spans="4:56" x14ac:dyDescent="0.2">
      <c r="D68" s="57" t="str">
        <f t="shared" si="9"/>
        <v/>
      </c>
      <c r="E68" s="10" t="str">
        <f t="shared" si="10"/>
        <v/>
      </c>
      <c r="F68" s="10" t="str">
        <f t="shared" si="11"/>
        <v/>
      </c>
      <c r="M68" s="116"/>
      <c r="T68" s="116"/>
      <c r="V68" s="10" t="str">
        <f t="shared" si="12"/>
        <v/>
      </c>
      <c r="W68" s="40" t="str">
        <f>IF(AND(Include_study="Yes",Sufficient_data="Yes"),((E:E-I$29)*SQRT(Calculations!CQ:CQ))/SQRT(1-Calculations!CQ:CQ/SUM(Calculations!CQ:CQ)),"")</f>
        <v/>
      </c>
      <c r="AD68" s="127"/>
      <c r="AF68" s="10" t="str">
        <f t="shared" si="13"/>
        <v/>
      </c>
      <c r="AG68" s="28" t="str">
        <f t="shared" si="18"/>
        <v/>
      </c>
      <c r="AH68" s="40" t="str">
        <f t="shared" si="19"/>
        <v/>
      </c>
      <c r="AO68" s="116"/>
      <c r="AQ68" s="10" t="str">
        <f t="shared" si="16"/>
        <v/>
      </c>
      <c r="AR68" s="10" t="str">
        <f>IF(Calculations!FJ68&lt;&gt;"",NORMSINV(Calculations!FJ68),"")</f>
        <v/>
      </c>
      <c r="AS68" s="40" t="str">
        <f t="shared" si="20"/>
        <v/>
      </c>
      <c r="AZ68" s="116"/>
      <c r="BD68" s="116"/>
    </row>
    <row r="69" spans="4:56" x14ac:dyDescent="0.2">
      <c r="D69" s="57" t="str">
        <f t="shared" si="9"/>
        <v/>
      </c>
      <c r="E69" s="10" t="str">
        <f t="shared" si="10"/>
        <v/>
      </c>
      <c r="F69" s="10" t="str">
        <f t="shared" si="11"/>
        <v/>
      </c>
      <c r="M69" s="116"/>
      <c r="T69" s="116"/>
      <c r="V69" s="10" t="str">
        <f t="shared" si="12"/>
        <v/>
      </c>
      <c r="W69" s="40" t="str">
        <f>IF(AND(Include_study="Yes",Sufficient_data="Yes"),((E:E-I$29)*SQRT(Calculations!CQ:CQ))/SQRT(1-Calculations!CQ:CQ/SUM(Calculations!CQ:CQ)),"")</f>
        <v/>
      </c>
      <c r="AD69" s="127"/>
      <c r="AF69" s="10" t="str">
        <f t="shared" si="13"/>
        <v/>
      </c>
      <c r="AG69" s="28" t="str">
        <f t="shared" si="18"/>
        <v/>
      </c>
      <c r="AH69" s="40" t="str">
        <f t="shared" si="19"/>
        <v/>
      </c>
      <c r="AO69" s="116"/>
      <c r="AQ69" s="10" t="str">
        <f t="shared" si="16"/>
        <v/>
      </c>
      <c r="AR69" s="10" t="str">
        <f>IF(Calculations!FJ69&lt;&gt;"",NORMSINV(Calculations!FJ69),"")</f>
        <v/>
      </c>
      <c r="AS69" s="40" t="str">
        <f t="shared" si="20"/>
        <v/>
      </c>
      <c r="AZ69" s="116"/>
      <c r="BD69" s="116"/>
    </row>
    <row r="70" spans="4:56" x14ac:dyDescent="0.2">
      <c r="D70" s="57" t="str">
        <f t="shared" si="9"/>
        <v/>
      </c>
      <c r="E70" s="10" t="str">
        <f t="shared" si="10"/>
        <v/>
      </c>
      <c r="F70" s="10" t="str">
        <f t="shared" si="11"/>
        <v/>
      </c>
      <c r="M70" s="116"/>
      <c r="T70" s="116"/>
      <c r="V70" s="10" t="str">
        <f t="shared" si="12"/>
        <v/>
      </c>
      <c r="W70" s="40" t="str">
        <f>IF(AND(Include_study="Yes",Sufficient_data="Yes"),((E:E-I$29)*SQRT(Calculations!CQ:CQ))/SQRT(1-Calculations!CQ:CQ/SUM(Calculations!CQ:CQ)),"")</f>
        <v/>
      </c>
      <c r="AD70" s="127"/>
      <c r="AF70" s="10" t="str">
        <f t="shared" si="13"/>
        <v/>
      </c>
      <c r="AG70" s="28" t="str">
        <f t="shared" si="18"/>
        <v/>
      </c>
      <c r="AH70" s="40" t="str">
        <f t="shared" si="19"/>
        <v/>
      </c>
      <c r="AO70" s="116"/>
      <c r="AQ70" s="10" t="str">
        <f t="shared" si="16"/>
        <v/>
      </c>
      <c r="AR70" s="10" t="str">
        <f>IF(Calculations!FJ70&lt;&gt;"",NORMSINV(Calculations!FJ70),"")</f>
        <v/>
      </c>
      <c r="AS70" s="40" t="str">
        <f t="shared" si="20"/>
        <v/>
      </c>
      <c r="AZ70" s="116"/>
      <c r="BD70" s="116"/>
    </row>
    <row r="71" spans="4:56" x14ac:dyDescent="0.2">
      <c r="D71" s="57" t="str">
        <f t="shared" si="9"/>
        <v/>
      </c>
      <c r="E71" s="10" t="str">
        <f t="shared" si="10"/>
        <v/>
      </c>
      <c r="F71" s="10" t="str">
        <f t="shared" si="11"/>
        <v/>
      </c>
      <c r="M71" s="116"/>
      <c r="T71" s="116"/>
      <c r="V71" s="10" t="str">
        <f t="shared" si="12"/>
        <v/>
      </c>
      <c r="W71" s="40" t="str">
        <f>IF(AND(Include_study="Yes",Sufficient_data="Yes"),((E:E-I$29)*SQRT(Calculations!CQ:CQ))/SQRT(1-Calculations!CQ:CQ/SUM(Calculations!CQ:CQ)),"")</f>
        <v/>
      </c>
      <c r="AD71" s="127"/>
      <c r="AF71" s="10" t="str">
        <f t="shared" si="13"/>
        <v/>
      </c>
      <c r="AG71" s="28" t="str">
        <f t="shared" si="18"/>
        <v/>
      </c>
      <c r="AH71" s="40" t="str">
        <f t="shared" si="19"/>
        <v/>
      </c>
      <c r="AO71" s="116"/>
      <c r="AQ71" s="10" t="str">
        <f t="shared" si="16"/>
        <v/>
      </c>
      <c r="AR71" s="10" t="str">
        <f>IF(Calculations!FJ71&lt;&gt;"",NORMSINV(Calculations!FJ71),"")</f>
        <v/>
      </c>
      <c r="AS71" s="40" t="str">
        <f t="shared" si="20"/>
        <v/>
      </c>
      <c r="AZ71" s="116"/>
      <c r="BD71" s="116"/>
    </row>
    <row r="72" spans="4:56" x14ac:dyDescent="0.2">
      <c r="D72" s="57" t="str">
        <f t="shared" si="9"/>
        <v/>
      </c>
      <c r="E72" s="10" t="str">
        <f t="shared" si="10"/>
        <v/>
      </c>
      <c r="F72" s="10" t="str">
        <f t="shared" si="11"/>
        <v/>
      </c>
      <c r="M72" s="116"/>
      <c r="T72" s="116"/>
      <c r="V72" s="10" t="str">
        <f t="shared" si="12"/>
        <v/>
      </c>
      <c r="W72" s="40" t="str">
        <f>IF(AND(Include_study="Yes",Sufficient_data="Yes"),((E:E-I$29)*SQRT(Calculations!CQ:CQ))/SQRT(1-Calculations!CQ:CQ/SUM(Calculations!CQ:CQ)),"")</f>
        <v/>
      </c>
      <c r="AD72" s="127"/>
      <c r="AF72" s="10" t="str">
        <f t="shared" si="13"/>
        <v/>
      </c>
      <c r="AG72" s="28" t="str">
        <f t="shared" si="18"/>
        <v/>
      </c>
      <c r="AH72" s="40" t="str">
        <f t="shared" si="19"/>
        <v/>
      </c>
      <c r="AO72" s="116"/>
      <c r="AQ72" s="10" t="str">
        <f t="shared" si="16"/>
        <v/>
      </c>
      <c r="AR72" s="10" t="str">
        <f>IF(Calculations!FJ72&lt;&gt;"",NORMSINV(Calculations!FJ72),"")</f>
        <v/>
      </c>
      <c r="AS72" s="40" t="str">
        <f t="shared" si="20"/>
        <v/>
      </c>
      <c r="AZ72" s="116"/>
      <c r="BD72" s="116"/>
    </row>
    <row r="73" spans="4:56" x14ac:dyDescent="0.2">
      <c r="D73" s="57" t="str">
        <f t="shared" si="9"/>
        <v/>
      </c>
      <c r="E73" s="10" t="str">
        <f t="shared" si="10"/>
        <v/>
      </c>
      <c r="F73" s="10" t="str">
        <f t="shared" si="11"/>
        <v/>
      </c>
      <c r="M73" s="116"/>
      <c r="T73" s="116"/>
      <c r="V73" s="10" t="str">
        <f t="shared" si="12"/>
        <v/>
      </c>
      <c r="W73" s="40" t="str">
        <f>IF(AND(Include_study="Yes",Sufficient_data="Yes"),((E:E-I$29)*SQRT(Calculations!CQ:CQ))/SQRT(1-Calculations!CQ:CQ/SUM(Calculations!CQ:CQ)),"")</f>
        <v/>
      </c>
      <c r="AD73" s="127"/>
      <c r="AF73" s="10" t="str">
        <f t="shared" si="13"/>
        <v/>
      </c>
      <c r="AG73" s="28" t="str">
        <f t="shared" si="18"/>
        <v/>
      </c>
      <c r="AH73" s="40" t="str">
        <f t="shared" si="19"/>
        <v/>
      </c>
      <c r="AO73" s="116"/>
      <c r="AQ73" s="10" t="str">
        <f t="shared" si="16"/>
        <v/>
      </c>
      <c r="AR73" s="10" t="str">
        <f>IF(Calculations!FJ73&lt;&gt;"",NORMSINV(Calculations!FJ73),"")</f>
        <v/>
      </c>
      <c r="AS73" s="40" t="str">
        <f t="shared" si="20"/>
        <v/>
      </c>
      <c r="AZ73" s="116"/>
      <c r="BD73" s="116"/>
    </row>
    <row r="74" spans="4:56" x14ac:dyDescent="0.2">
      <c r="D74" s="57" t="str">
        <f t="shared" si="9"/>
        <v/>
      </c>
      <c r="E74" s="10" t="str">
        <f t="shared" si="10"/>
        <v/>
      </c>
      <c r="F74" s="10" t="str">
        <f t="shared" si="11"/>
        <v/>
      </c>
      <c r="M74" s="116"/>
      <c r="T74" s="116"/>
      <c r="V74" s="10" t="str">
        <f t="shared" si="12"/>
        <v/>
      </c>
      <c r="W74" s="40" t="str">
        <f>IF(AND(Include_study="Yes",Sufficient_data="Yes"),((E:E-I$29)*SQRT(Calculations!CQ:CQ))/SQRT(1-Calculations!CQ:CQ/SUM(Calculations!CQ:CQ)),"")</f>
        <v/>
      </c>
      <c r="AD74" s="127"/>
      <c r="AF74" s="10" t="str">
        <f t="shared" si="13"/>
        <v/>
      </c>
      <c r="AG74" s="28" t="str">
        <f t="shared" si="18"/>
        <v/>
      </c>
      <c r="AH74" s="40" t="str">
        <f t="shared" si="19"/>
        <v/>
      </c>
      <c r="AO74" s="116"/>
      <c r="AQ74" s="10" t="str">
        <f t="shared" si="16"/>
        <v/>
      </c>
      <c r="AR74" s="10" t="str">
        <f>IF(Calculations!FJ74&lt;&gt;"",NORMSINV(Calculations!FJ74),"")</f>
        <v/>
      </c>
      <c r="AS74" s="40" t="str">
        <f t="shared" si="20"/>
        <v/>
      </c>
      <c r="AZ74" s="116"/>
      <c r="BD74" s="116"/>
    </row>
    <row r="75" spans="4:56" x14ac:dyDescent="0.2">
      <c r="D75" s="57" t="str">
        <f t="shared" si="9"/>
        <v/>
      </c>
      <c r="E75" s="10" t="str">
        <f t="shared" si="10"/>
        <v/>
      </c>
      <c r="F75" s="10" t="str">
        <f t="shared" si="11"/>
        <v/>
      </c>
      <c r="M75" s="116"/>
      <c r="T75" s="116"/>
      <c r="V75" s="10" t="str">
        <f t="shared" si="12"/>
        <v/>
      </c>
      <c r="W75" s="40" t="str">
        <f>IF(AND(Include_study="Yes",Sufficient_data="Yes"),((E:E-I$29)*SQRT(Calculations!CQ:CQ))/SQRT(1-Calculations!CQ:CQ/SUM(Calculations!CQ:CQ)),"")</f>
        <v/>
      </c>
      <c r="AD75" s="127"/>
      <c r="AF75" s="10" t="str">
        <f t="shared" si="13"/>
        <v/>
      </c>
      <c r="AG75" s="28" t="str">
        <f t="shared" si="18"/>
        <v/>
      </c>
      <c r="AH75" s="40" t="str">
        <f t="shared" si="19"/>
        <v/>
      </c>
      <c r="AO75" s="116"/>
      <c r="AQ75" s="10" t="str">
        <f t="shared" si="16"/>
        <v/>
      </c>
      <c r="AR75" s="10" t="str">
        <f>IF(Calculations!FJ75&lt;&gt;"",NORMSINV(Calculations!FJ75),"")</f>
        <v/>
      </c>
      <c r="AS75" s="40" t="str">
        <f t="shared" si="20"/>
        <v/>
      </c>
      <c r="AZ75" s="116"/>
      <c r="BD75" s="116"/>
    </row>
    <row r="76" spans="4:56" x14ac:dyDescent="0.2">
      <c r="D76" s="57" t="str">
        <f t="shared" si="9"/>
        <v/>
      </c>
      <c r="E76" s="10" t="str">
        <f t="shared" si="10"/>
        <v/>
      </c>
      <c r="F76" s="10" t="str">
        <f t="shared" si="11"/>
        <v/>
      </c>
      <c r="M76" s="116"/>
      <c r="T76" s="116"/>
      <c r="V76" s="10" t="str">
        <f t="shared" si="12"/>
        <v/>
      </c>
      <c r="W76" s="40" t="str">
        <f>IF(AND(Include_study="Yes",Sufficient_data="Yes"),((E:E-I$29)*SQRT(Calculations!CQ:CQ))/SQRT(1-Calculations!CQ:CQ/SUM(Calculations!CQ:CQ)),"")</f>
        <v/>
      </c>
      <c r="AD76" s="127"/>
      <c r="AF76" s="10" t="str">
        <f t="shared" si="13"/>
        <v/>
      </c>
      <c r="AG76" s="28" t="str">
        <f t="shared" si="18"/>
        <v/>
      </c>
      <c r="AH76" s="40" t="str">
        <f t="shared" si="19"/>
        <v/>
      </c>
      <c r="AO76" s="116"/>
      <c r="AQ76" s="10" t="str">
        <f t="shared" si="16"/>
        <v/>
      </c>
      <c r="AR76" s="10" t="str">
        <f>IF(Calculations!FJ76&lt;&gt;"",NORMSINV(Calculations!FJ76),"")</f>
        <v/>
      </c>
      <c r="AS76" s="40" t="str">
        <f t="shared" si="20"/>
        <v/>
      </c>
      <c r="AZ76" s="116"/>
      <c r="BD76" s="116"/>
    </row>
    <row r="77" spans="4:56" x14ac:dyDescent="0.2">
      <c r="D77" s="57" t="str">
        <f t="shared" si="9"/>
        <v/>
      </c>
      <c r="E77" s="10" t="str">
        <f t="shared" si="10"/>
        <v/>
      </c>
      <c r="F77" s="10" t="str">
        <f t="shared" si="11"/>
        <v/>
      </c>
      <c r="M77" s="116"/>
      <c r="T77" s="116"/>
      <c r="V77" s="10" t="str">
        <f t="shared" si="12"/>
        <v/>
      </c>
      <c r="W77" s="40" t="str">
        <f>IF(AND(Include_study="Yes",Sufficient_data="Yes"),((E:E-I$29)*SQRT(Calculations!CQ:CQ))/SQRT(1-Calculations!CQ:CQ/SUM(Calculations!CQ:CQ)),"")</f>
        <v/>
      </c>
      <c r="AD77" s="127"/>
      <c r="AF77" s="10" t="str">
        <f t="shared" si="13"/>
        <v/>
      </c>
      <c r="AG77" s="28" t="str">
        <f t="shared" si="18"/>
        <v/>
      </c>
      <c r="AH77" s="40" t="str">
        <f t="shared" si="19"/>
        <v/>
      </c>
      <c r="AO77" s="116"/>
      <c r="AQ77" s="10" t="str">
        <f t="shared" si="16"/>
        <v/>
      </c>
      <c r="AR77" s="10" t="str">
        <f>IF(Calculations!FJ77&lt;&gt;"",NORMSINV(Calculations!FJ77),"")</f>
        <v/>
      </c>
      <c r="AS77" s="40" t="str">
        <f t="shared" si="20"/>
        <v/>
      </c>
      <c r="AZ77" s="116"/>
      <c r="BD77" s="116"/>
    </row>
    <row r="78" spans="4:56" x14ac:dyDescent="0.2">
      <c r="D78" s="57" t="str">
        <f t="shared" si="9"/>
        <v/>
      </c>
      <c r="E78" s="10" t="str">
        <f t="shared" si="10"/>
        <v/>
      </c>
      <c r="F78" s="10" t="str">
        <f t="shared" si="11"/>
        <v/>
      </c>
      <c r="M78" s="116"/>
      <c r="T78" s="116"/>
      <c r="V78" s="10" t="str">
        <f t="shared" si="12"/>
        <v/>
      </c>
      <c r="W78" s="40" t="str">
        <f>IF(AND(Include_study="Yes",Sufficient_data="Yes"),((E:E-I$29)*SQRT(Calculations!CQ:CQ))/SQRT(1-Calculations!CQ:CQ/SUM(Calculations!CQ:CQ)),"")</f>
        <v/>
      </c>
      <c r="AD78" s="127"/>
      <c r="AF78" s="10" t="str">
        <f t="shared" si="13"/>
        <v/>
      </c>
      <c r="AG78" s="28" t="str">
        <f t="shared" si="18"/>
        <v/>
      </c>
      <c r="AH78" s="40" t="str">
        <f t="shared" si="19"/>
        <v/>
      </c>
      <c r="AO78" s="116"/>
      <c r="AQ78" s="10" t="str">
        <f t="shared" si="16"/>
        <v/>
      </c>
      <c r="AR78" s="10" t="str">
        <f>IF(Calculations!FJ78&lt;&gt;"",NORMSINV(Calculations!FJ78),"")</f>
        <v/>
      </c>
      <c r="AS78" s="40" t="str">
        <f t="shared" si="20"/>
        <v/>
      </c>
      <c r="AZ78" s="116"/>
      <c r="BD78" s="116"/>
    </row>
    <row r="79" spans="4:56" x14ac:dyDescent="0.2">
      <c r="D79" s="57" t="str">
        <f t="shared" si="9"/>
        <v/>
      </c>
      <c r="E79" s="10" t="str">
        <f t="shared" si="10"/>
        <v/>
      </c>
      <c r="F79" s="10" t="str">
        <f t="shared" si="11"/>
        <v/>
      </c>
      <c r="M79" s="116"/>
      <c r="T79" s="116"/>
      <c r="V79" s="10" t="str">
        <f t="shared" si="12"/>
        <v/>
      </c>
      <c r="W79" s="40" t="str">
        <f>IF(AND(Include_study="Yes",Sufficient_data="Yes"),((E:E-I$29)*SQRT(Calculations!CQ:CQ))/SQRT(1-Calculations!CQ:CQ/SUM(Calculations!CQ:CQ)),"")</f>
        <v/>
      </c>
      <c r="AD79" s="127"/>
      <c r="AF79" s="10" t="str">
        <f t="shared" si="13"/>
        <v/>
      </c>
      <c r="AG79" s="28" t="str">
        <f t="shared" si="18"/>
        <v/>
      </c>
      <c r="AH79" s="40" t="str">
        <f t="shared" si="19"/>
        <v/>
      </c>
      <c r="AO79" s="116"/>
      <c r="AQ79" s="10" t="str">
        <f t="shared" si="16"/>
        <v/>
      </c>
      <c r="AR79" s="10" t="str">
        <f>IF(Calculations!FJ79&lt;&gt;"",NORMSINV(Calculations!FJ79),"")</f>
        <v/>
      </c>
      <c r="AS79" s="40" t="str">
        <f t="shared" si="20"/>
        <v/>
      </c>
      <c r="AZ79" s="116"/>
      <c r="BD79" s="116"/>
    </row>
    <row r="80" spans="4:56" x14ac:dyDescent="0.2">
      <c r="D80" s="57" t="str">
        <f t="shared" si="9"/>
        <v/>
      </c>
      <c r="E80" s="10" t="str">
        <f t="shared" si="10"/>
        <v/>
      </c>
      <c r="F80" s="10" t="str">
        <f t="shared" si="11"/>
        <v/>
      </c>
      <c r="M80" s="116"/>
      <c r="T80" s="116"/>
      <c r="V80" s="10" t="str">
        <f t="shared" si="12"/>
        <v/>
      </c>
      <c r="W80" s="40" t="str">
        <f>IF(AND(Include_study="Yes",Sufficient_data="Yes"),((E:E-I$29)*SQRT(Calculations!CQ:CQ))/SQRT(1-Calculations!CQ:CQ/SUM(Calculations!CQ:CQ)),"")</f>
        <v/>
      </c>
      <c r="AD80" s="127"/>
      <c r="AF80" s="10" t="str">
        <f t="shared" si="13"/>
        <v/>
      </c>
      <c r="AG80" s="28" t="str">
        <f t="shared" si="18"/>
        <v/>
      </c>
      <c r="AH80" s="40" t="str">
        <f t="shared" si="19"/>
        <v/>
      </c>
      <c r="AO80" s="116"/>
      <c r="AQ80" s="10" t="str">
        <f t="shared" si="16"/>
        <v/>
      </c>
      <c r="AR80" s="10" t="str">
        <f>IF(Calculations!FJ80&lt;&gt;"",NORMSINV(Calculations!FJ80),"")</f>
        <v/>
      </c>
      <c r="AS80" s="40" t="str">
        <f t="shared" si="20"/>
        <v/>
      </c>
      <c r="AZ80" s="116"/>
      <c r="BD80" s="116"/>
    </row>
    <row r="81" spans="4:56" x14ac:dyDescent="0.2">
      <c r="D81" s="57" t="str">
        <f t="shared" si="9"/>
        <v/>
      </c>
      <c r="E81" s="10" t="str">
        <f t="shared" si="10"/>
        <v/>
      </c>
      <c r="F81" s="10" t="str">
        <f t="shared" si="11"/>
        <v/>
      </c>
      <c r="M81" s="116"/>
      <c r="T81" s="116"/>
      <c r="V81" s="10" t="str">
        <f t="shared" si="12"/>
        <v/>
      </c>
      <c r="W81" s="40" t="str">
        <f>IF(AND(Include_study="Yes",Sufficient_data="Yes"),((E:E-I$29)*SQRT(Calculations!CQ:CQ))/SQRT(1-Calculations!CQ:CQ/SUM(Calculations!CQ:CQ)),"")</f>
        <v/>
      </c>
      <c r="AD81" s="127"/>
      <c r="AF81" s="10" t="str">
        <f t="shared" si="13"/>
        <v/>
      </c>
      <c r="AG81" s="28" t="str">
        <f t="shared" si="18"/>
        <v/>
      </c>
      <c r="AH81" s="40" t="str">
        <f t="shared" si="19"/>
        <v/>
      </c>
      <c r="AO81" s="116"/>
      <c r="AQ81" s="10" t="str">
        <f t="shared" si="16"/>
        <v/>
      </c>
      <c r="AR81" s="10" t="str">
        <f>IF(Calculations!FJ81&lt;&gt;"",NORMSINV(Calculations!FJ81),"")</f>
        <v/>
      </c>
      <c r="AS81" s="40" t="str">
        <f t="shared" si="20"/>
        <v/>
      </c>
      <c r="AZ81" s="116"/>
      <c r="BD81" s="116"/>
    </row>
    <row r="82" spans="4:56" x14ac:dyDescent="0.2">
      <c r="D82" s="57" t="str">
        <f t="shared" si="9"/>
        <v/>
      </c>
      <c r="E82" s="10" t="str">
        <f t="shared" si="10"/>
        <v/>
      </c>
      <c r="F82" s="10" t="str">
        <f t="shared" si="11"/>
        <v/>
      </c>
      <c r="M82" s="116"/>
      <c r="T82" s="116"/>
      <c r="V82" s="10" t="str">
        <f t="shared" si="12"/>
        <v/>
      </c>
      <c r="W82" s="40" t="str">
        <f>IF(AND(Include_study="Yes",Sufficient_data="Yes"),((E:E-I$29)*SQRT(Calculations!CQ:CQ))/SQRT(1-Calculations!CQ:CQ/SUM(Calculations!CQ:CQ)),"")</f>
        <v/>
      </c>
      <c r="AD82" s="127"/>
      <c r="AF82" s="10" t="str">
        <f t="shared" si="13"/>
        <v/>
      </c>
      <c r="AG82" s="28" t="str">
        <f t="shared" si="18"/>
        <v/>
      </c>
      <c r="AH82" s="40" t="str">
        <f t="shared" si="19"/>
        <v/>
      </c>
      <c r="AO82" s="116"/>
      <c r="AQ82" s="10" t="str">
        <f t="shared" si="16"/>
        <v/>
      </c>
      <c r="AR82" s="10" t="str">
        <f>IF(Calculations!FJ82&lt;&gt;"",NORMSINV(Calculations!FJ82),"")</f>
        <v/>
      </c>
      <c r="AS82" s="40" t="str">
        <f t="shared" si="20"/>
        <v/>
      </c>
      <c r="AZ82" s="116"/>
      <c r="BD82" s="116"/>
    </row>
    <row r="83" spans="4:56" x14ac:dyDescent="0.2">
      <c r="D83" s="57" t="str">
        <f t="shared" si="9"/>
        <v/>
      </c>
      <c r="E83" s="10" t="str">
        <f t="shared" si="10"/>
        <v/>
      </c>
      <c r="F83" s="10" t="str">
        <f t="shared" si="11"/>
        <v/>
      </c>
      <c r="M83" s="116"/>
      <c r="T83" s="116"/>
      <c r="V83" s="10" t="str">
        <f t="shared" si="12"/>
        <v/>
      </c>
      <c r="W83" s="40" t="str">
        <f>IF(AND(Include_study="Yes",Sufficient_data="Yes"),((E:E-I$29)*SQRT(Calculations!CQ:CQ))/SQRT(1-Calculations!CQ:CQ/SUM(Calculations!CQ:CQ)),"")</f>
        <v/>
      </c>
      <c r="AD83" s="127"/>
      <c r="AF83" s="10" t="str">
        <f t="shared" si="13"/>
        <v/>
      </c>
      <c r="AG83" s="28" t="str">
        <f t="shared" si="18"/>
        <v/>
      </c>
      <c r="AH83" s="40" t="str">
        <f t="shared" si="19"/>
        <v/>
      </c>
      <c r="AO83" s="116"/>
      <c r="AQ83" s="10" t="str">
        <f t="shared" si="16"/>
        <v/>
      </c>
      <c r="AR83" s="10" t="str">
        <f>IF(Calculations!FJ83&lt;&gt;"",NORMSINV(Calculations!FJ83),"")</f>
        <v/>
      </c>
      <c r="AS83" s="40" t="str">
        <f t="shared" si="20"/>
        <v/>
      </c>
      <c r="AZ83" s="116"/>
      <c r="BD83" s="116"/>
    </row>
    <row r="84" spans="4:56" x14ac:dyDescent="0.2">
      <c r="D84" s="57" t="str">
        <f t="shared" si="9"/>
        <v/>
      </c>
      <c r="E84" s="10" t="str">
        <f t="shared" si="10"/>
        <v/>
      </c>
      <c r="F84" s="10" t="str">
        <f t="shared" si="11"/>
        <v/>
      </c>
      <c r="M84" s="116"/>
      <c r="T84" s="116"/>
      <c r="V84" s="10" t="str">
        <f t="shared" si="12"/>
        <v/>
      </c>
      <c r="W84" s="40" t="str">
        <f>IF(AND(Include_study="Yes",Sufficient_data="Yes"),((E:E-I$29)*SQRT(Calculations!CQ:CQ))/SQRT(1-Calculations!CQ:CQ/SUM(Calculations!CQ:CQ)),"")</f>
        <v/>
      </c>
      <c r="AD84" s="127"/>
      <c r="AF84" s="10" t="str">
        <f t="shared" si="13"/>
        <v/>
      </c>
      <c r="AG84" s="28" t="str">
        <f t="shared" si="18"/>
        <v/>
      </c>
      <c r="AH84" s="40" t="str">
        <f t="shared" si="19"/>
        <v/>
      </c>
      <c r="AO84" s="116"/>
      <c r="AQ84" s="10" t="str">
        <f t="shared" si="16"/>
        <v/>
      </c>
      <c r="AR84" s="10" t="str">
        <f>IF(Calculations!FJ84&lt;&gt;"",NORMSINV(Calculations!FJ84),"")</f>
        <v/>
      </c>
      <c r="AS84" s="40" t="str">
        <f t="shared" si="20"/>
        <v/>
      </c>
      <c r="AZ84" s="116"/>
      <c r="BD84" s="116"/>
    </row>
    <row r="85" spans="4:56" x14ac:dyDescent="0.2">
      <c r="D85" s="57" t="str">
        <f t="shared" si="9"/>
        <v/>
      </c>
      <c r="E85" s="10" t="str">
        <f t="shared" si="10"/>
        <v/>
      </c>
      <c r="F85" s="10" t="str">
        <f t="shared" si="11"/>
        <v/>
      </c>
      <c r="M85" s="116"/>
      <c r="T85" s="116"/>
      <c r="V85" s="10" t="str">
        <f t="shared" si="12"/>
        <v/>
      </c>
      <c r="W85" s="40" t="str">
        <f>IF(AND(Include_study="Yes",Sufficient_data="Yes"),((E:E-I$29)*SQRT(Calculations!CQ:CQ))/SQRT(1-Calculations!CQ:CQ/SUM(Calculations!CQ:CQ)),"")</f>
        <v/>
      </c>
      <c r="AD85" s="127"/>
      <c r="AF85" s="10" t="str">
        <f t="shared" si="13"/>
        <v/>
      </c>
      <c r="AG85" s="28" t="str">
        <f t="shared" si="18"/>
        <v/>
      </c>
      <c r="AH85" s="40" t="str">
        <f t="shared" si="19"/>
        <v/>
      </c>
      <c r="AO85" s="116"/>
      <c r="AQ85" s="10" t="str">
        <f t="shared" si="16"/>
        <v/>
      </c>
      <c r="AR85" s="10" t="str">
        <f>IF(Calculations!FJ85&lt;&gt;"",NORMSINV(Calculations!FJ85),"")</f>
        <v/>
      </c>
      <c r="AS85" s="40" t="str">
        <f t="shared" si="20"/>
        <v/>
      </c>
      <c r="AZ85" s="116"/>
      <c r="BD85" s="116"/>
    </row>
    <row r="86" spans="4:56" x14ac:dyDescent="0.2">
      <c r="D86" s="57" t="str">
        <f t="shared" si="9"/>
        <v/>
      </c>
      <c r="E86" s="10" t="str">
        <f t="shared" si="10"/>
        <v/>
      </c>
      <c r="F86" s="10" t="str">
        <f t="shared" si="11"/>
        <v/>
      </c>
      <c r="M86" s="116"/>
      <c r="T86" s="116"/>
      <c r="V86" s="10" t="str">
        <f t="shared" si="12"/>
        <v/>
      </c>
      <c r="W86" s="40" t="str">
        <f>IF(AND(Include_study="Yes",Sufficient_data="Yes"),((E:E-I$29)*SQRT(Calculations!CQ:CQ))/SQRT(1-Calculations!CQ:CQ/SUM(Calculations!CQ:CQ)),"")</f>
        <v/>
      </c>
      <c r="AD86" s="127"/>
      <c r="AF86" s="10" t="str">
        <f t="shared" si="13"/>
        <v/>
      </c>
      <c r="AG86" s="28" t="str">
        <f t="shared" si="18"/>
        <v/>
      </c>
      <c r="AH86" s="40" t="str">
        <f t="shared" si="19"/>
        <v/>
      </c>
      <c r="AO86" s="116"/>
      <c r="AQ86" s="10" t="str">
        <f t="shared" si="16"/>
        <v/>
      </c>
      <c r="AR86" s="10" t="str">
        <f>IF(Calculations!FJ86&lt;&gt;"",NORMSINV(Calculations!FJ86),"")</f>
        <v/>
      </c>
      <c r="AS86" s="40" t="str">
        <f t="shared" si="20"/>
        <v/>
      </c>
      <c r="AZ86" s="116"/>
      <c r="BD86" s="116"/>
    </row>
    <row r="87" spans="4:56" x14ac:dyDescent="0.2">
      <c r="D87" s="57" t="str">
        <f t="shared" si="9"/>
        <v/>
      </c>
      <c r="E87" s="10" t="str">
        <f t="shared" si="10"/>
        <v/>
      </c>
      <c r="F87" s="10" t="str">
        <f t="shared" si="11"/>
        <v/>
      </c>
      <c r="M87" s="116"/>
      <c r="T87" s="116"/>
      <c r="V87" s="10" t="str">
        <f t="shared" si="12"/>
        <v/>
      </c>
      <c r="W87" s="40" t="str">
        <f>IF(AND(Include_study="Yes",Sufficient_data="Yes"),((E:E-I$29)*SQRT(Calculations!CQ:CQ))/SQRT(1-Calculations!CQ:CQ/SUM(Calculations!CQ:CQ)),"")</f>
        <v/>
      </c>
      <c r="AD87" s="127"/>
      <c r="AF87" s="10" t="str">
        <f t="shared" si="13"/>
        <v/>
      </c>
      <c r="AG87" s="28" t="str">
        <f t="shared" si="18"/>
        <v/>
      </c>
      <c r="AH87" s="40" t="str">
        <f t="shared" si="19"/>
        <v/>
      </c>
      <c r="AO87" s="116"/>
      <c r="AQ87" s="10" t="str">
        <f t="shared" si="16"/>
        <v/>
      </c>
      <c r="AR87" s="10" t="str">
        <f>IF(Calculations!FJ87&lt;&gt;"",NORMSINV(Calculations!FJ87),"")</f>
        <v/>
      </c>
      <c r="AS87" s="40" t="str">
        <f t="shared" si="20"/>
        <v/>
      </c>
      <c r="AZ87" s="116"/>
      <c r="BD87" s="116"/>
    </row>
    <row r="88" spans="4:56" x14ac:dyDescent="0.2">
      <c r="D88" s="57" t="str">
        <f t="shared" si="9"/>
        <v/>
      </c>
      <c r="E88" s="10" t="str">
        <f t="shared" si="10"/>
        <v/>
      </c>
      <c r="F88" s="10" t="str">
        <f t="shared" si="11"/>
        <v/>
      </c>
      <c r="M88" s="116"/>
      <c r="T88" s="116"/>
      <c r="V88" s="10" t="str">
        <f t="shared" si="12"/>
        <v/>
      </c>
      <c r="W88" s="40" t="str">
        <f>IF(AND(Include_study="Yes",Sufficient_data="Yes"),((E:E-I$29)*SQRT(Calculations!CQ:CQ))/SQRT(1-Calculations!CQ:CQ/SUM(Calculations!CQ:CQ)),"")</f>
        <v/>
      </c>
      <c r="AD88" s="127"/>
      <c r="AF88" s="10" t="str">
        <f t="shared" si="13"/>
        <v/>
      </c>
      <c r="AG88" s="28" t="str">
        <f t="shared" si="18"/>
        <v/>
      </c>
      <c r="AH88" s="40" t="str">
        <f t="shared" si="19"/>
        <v/>
      </c>
      <c r="AO88" s="116"/>
      <c r="AQ88" s="10" t="str">
        <f t="shared" si="16"/>
        <v/>
      </c>
      <c r="AR88" s="10" t="str">
        <f>IF(Calculations!FJ88&lt;&gt;"",NORMSINV(Calculations!FJ88),"")</f>
        <v/>
      </c>
      <c r="AS88" s="40" t="str">
        <f t="shared" si="20"/>
        <v/>
      </c>
      <c r="AZ88" s="116"/>
      <c r="BD88" s="116"/>
    </row>
    <row r="89" spans="4:56" x14ac:dyDescent="0.2">
      <c r="D89" s="57" t="str">
        <f t="shared" si="9"/>
        <v/>
      </c>
      <c r="E89" s="10" t="str">
        <f t="shared" si="10"/>
        <v/>
      </c>
      <c r="F89" s="10" t="str">
        <f t="shared" si="11"/>
        <v/>
      </c>
      <c r="M89" s="116"/>
      <c r="T89" s="116"/>
      <c r="V89" s="10" t="str">
        <f t="shared" si="12"/>
        <v/>
      </c>
      <c r="W89" s="40" t="str">
        <f>IF(AND(Include_study="Yes",Sufficient_data="Yes"),((E:E-I$29)*SQRT(Calculations!CQ:CQ))/SQRT(1-Calculations!CQ:CQ/SUM(Calculations!CQ:CQ)),"")</f>
        <v/>
      </c>
      <c r="AD89" s="127"/>
      <c r="AF89" s="10" t="str">
        <f t="shared" si="13"/>
        <v/>
      </c>
      <c r="AG89" s="28" t="str">
        <f t="shared" si="18"/>
        <v/>
      </c>
      <c r="AH89" s="40" t="str">
        <f t="shared" si="19"/>
        <v/>
      </c>
      <c r="AO89" s="116"/>
      <c r="AQ89" s="10" t="str">
        <f t="shared" si="16"/>
        <v/>
      </c>
      <c r="AR89" s="10" t="str">
        <f>IF(Calculations!FJ89&lt;&gt;"",NORMSINV(Calculations!FJ89),"")</f>
        <v/>
      </c>
      <c r="AS89" s="40" t="str">
        <f t="shared" si="20"/>
        <v/>
      </c>
      <c r="AZ89" s="116"/>
      <c r="BD89" s="116"/>
    </row>
    <row r="90" spans="4:56" x14ac:dyDescent="0.2">
      <c r="D90" s="57" t="str">
        <f t="shared" si="9"/>
        <v/>
      </c>
      <c r="E90" s="10" t="str">
        <f t="shared" si="10"/>
        <v/>
      </c>
      <c r="F90" s="10" t="str">
        <f t="shared" si="11"/>
        <v/>
      </c>
      <c r="M90" s="116"/>
      <c r="T90" s="116"/>
      <c r="V90" s="10" t="str">
        <f t="shared" si="12"/>
        <v/>
      </c>
      <c r="W90" s="40" t="str">
        <f>IF(AND(Include_study="Yes",Sufficient_data="Yes"),((E:E-I$29)*SQRT(Calculations!CQ:CQ))/SQRT(1-Calculations!CQ:CQ/SUM(Calculations!CQ:CQ)),"")</f>
        <v/>
      </c>
      <c r="AD90" s="127"/>
      <c r="AF90" s="10" t="str">
        <f t="shared" si="13"/>
        <v/>
      </c>
      <c r="AG90" s="28" t="str">
        <f t="shared" si="18"/>
        <v/>
      </c>
      <c r="AH90" s="40" t="str">
        <f t="shared" si="19"/>
        <v/>
      </c>
      <c r="AO90" s="116"/>
      <c r="AQ90" s="10" t="str">
        <f t="shared" si="16"/>
        <v/>
      </c>
      <c r="AR90" s="10" t="str">
        <f>IF(Calculations!FJ90&lt;&gt;"",NORMSINV(Calculations!FJ90),"")</f>
        <v/>
      </c>
      <c r="AS90" s="40" t="str">
        <f t="shared" si="20"/>
        <v/>
      </c>
      <c r="AZ90" s="116"/>
      <c r="BD90" s="116"/>
    </row>
    <row r="91" spans="4:56" x14ac:dyDescent="0.2">
      <c r="D91" s="57" t="str">
        <f t="shared" si="9"/>
        <v/>
      </c>
      <c r="E91" s="10" t="str">
        <f t="shared" si="10"/>
        <v/>
      </c>
      <c r="F91" s="10" t="str">
        <f t="shared" si="11"/>
        <v/>
      </c>
      <c r="M91" s="116"/>
      <c r="T91" s="116"/>
      <c r="V91" s="10" t="str">
        <f t="shared" si="12"/>
        <v/>
      </c>
      <c r="W91" s="40" t="str">
        <f>IF(AND(Include_study="Yes",Sufficient_data="Yes"),((E:E-I$29)*SQRT(Calculations!CQ:CQ))/SQRT(1-Calculations!CQ:CQ/SUM(Calculations!CQ:CQ)),"")</f>
        <v/>
      </c>
      <c r="AD91" s="127"/>
      <c r="AF91" s="10" t="str">
        <f t="shared" si="13"/>
        <v/>
      </c>
      <c r="AG91" s="28" t="str">
        <f t="shared" si="18"/>
        <v/>
      </c>
      <c r="AH91" s="40" t="str">
        <f t="shared" si="19"/>
        <v/>
      </c>
      <c r="AO91" s="116"/>
      <c r="AQ91" s="10" t="str">
        <f t="shared" si="16"/>
        <v/>
      </c>
      <c r="AR91" s="10" t="str">
        <f>IF(Calculations!FJ91&lt;&gt;"",NORMSINV(Calculations!FJ91),"")</f>
        <v/>
      </c>
      <c r="AS91" s="40" t="str">
        <f t="shared" si="20"/>
        <v/>
      </c>
      <c r="AZ91" s="116"/>
      <c r="BD91" s="116"/>
    </row>
    <row r="92" spans="4:56" x14ac:dyDescent="0.2">
      <c r="D92" s="57" t="str">
        <f t="shared" si="9"/>
        <v/>
      </c>
      <c r="E92" s="10" t="str">
        <f t="shared" si="10"/>
        <v/>
      </c>
      <c r="F92" s="10" t="str">
        <f t="shared" si="11"/>
        <v/>
      </c>
      <c r="M92" s="116"/>
      <c r="T92" s="116"/>
      <c r="V92" s="10" t="str">
        <f t="shared" si="12"/>
        <v/>
      </c>
      <c r="W92" s="40" t="str">
        <f>IF(AND(Include_study="Yes",Sufficient_data="Yes"),((E:E-I$29)*SQRT(Calculations!CQ:CQ))/SQRT(1-Calculations!CQ:CQ/SUM(Calculations!CQ:CQ)),"")</f>
        <v/>
      </c>
      <c r="AD92" s="127"/>
      <c r="AF92" s="10" t="str">
        <f t="shared" si="13"/>
        <v/>
      </c>
      <c r="AG92" s="28" t="str">
        <f t="shared" si="18"/>
        <v/>
      </c>
      <c r="AH92" s="40" t="str">
        <f t="shared" si="19"/>
        <v/>
      </c>
      <c r="AO92" s="116"/>
      <c r="AQ92" s="10" t="str">
        <f t="shared" si="16"/>
        <v/>
      </c>
      <c r="AR92" s="10" t="str">
        <f>IF(Calculations!FJ92&lt;&gt;"",NORMSINV(Calculations!FJ92),"")</f>
        <v/>
      </c>
      <c r="AS92" s="40" t="str">
        <f t="shared" si="20"/>
        <v/>
      </c>
      <c r="AZ92" s="116"/>
      <c r="BD92" s="116"/>
    </row>
    <row r="93" spans="4:56" x14ac:dyDescent="0.2">
      <c r="D93" s="57" t="str">
        <f t="shared" si="9"/>
        <v/>
      </c>
      <c r="E93" s="10" t="str">
        <f t="shared" si="10"/>
        <v/>
      </c>
      <c r="F93" s="10" t="str">
        <f t="shared" si="11"/>
        <v/>
      </c>
      <c r="M93" s="116"/>
      <c r="T93" s="116"/>
      <c r="V93" s="10" t="str">
        <f t="shared" si="12"/>
        <v/>
      </c>
      <c r="W93" s="40" t="str">
        <f>IF(AND(Include_study="Yes",Sufficient_data="Yes"),((E:E-I$29)*SQRT(Calculations!CQ:CQ))/SQRT(1-Calculations!CQ:CQ/SUM(Calculations!CQ:CQ)),"")</f>
        <v/>
      </c>
      <c r="AD93" s="127"/>
      <c r="AF93" s="10" t="str">
        <f t="shared" si="13"/>
        <v/>
      </c>
      <c r="AG93" s="28" t="str">
        <f t="shared" si="18"/>
        <v/>
      </c>
      <c r="AH93" s="40" t="str">
        <f t="shared" si="19"/>
        <v/>
      </c>
      <c r="AO93" s="116"/>
      <c r="AQ93" s="10" t="str">
        <f t="shared" si="16"/>
        <v/>
      </c>
      <c r="AR93" s="10" t="str">
        <f>IF(Calculations!FJ93&lt;&gt;"",NORMSINV(Calculations!FJ93),"")</f>
        <v/>
      </c>
      <c r="AS93" s="40" t="str">
        <f t="shared" si="20"/>
        <v/>
      </c>
      <c r="AZ93" s="116"/>
      <c r="BD93" s="116"/>
    </row>
    <row r="94" spans="4:56" x14ac:dyDescent="0.2">
      <c r="D94" s="57" t="str">
        <f t="shared" si="9"/>
        <v/>
      </c>
      <c r="E94" s="10" t="str">
        <f t="shared" si="10"/>
        <v/>
      </c>
      <c r="F94" s="10" t="str">
        <f t="shared" si="11"/>
        <v/>
      </c>
      <c r="M94" s="116"/>
      <c r="T94" s="116"/>
      <c r="V94" s="10" t="str">
        <f t="shared" si="12"/>
        <v/>
      </c>
      <c r="W94" s="40" t="str">
        <f>IF(AND(Include_study="Yes",Sufficient_data="Yes"),((E:E-I$29)*SQRT(Calculations!CQ:CQ))/SQRT(1-Calculations!CQ:CQ/SUM(Calculations!CQ:CQ)),"")</f>
        <v/>
      </c>
      <c r="AD94" s="127"/>
      <c r="AF94" s="10" t="str">
        <f t="shared" si="13"/>
        <v/>
      </c>
      <c r="AG94" s="28" t="str">
        <f t="shared" si="18"/>
        <v/>
      </c>
      <c r="AH94" s="40" t="str">
        <f t="shared" si="19"/>
        <v/>
      </c>
      <c r="AO94" s="116"/>
      <c r="AQ94" s="10" t="str">
        <f t="shared" si="16"/>
        <v/>
      </c>
      <c r="AR94" s="10" t="str">
        <f>IF(Calculations!FJ94&lt;&gt;"",NORMSINV(Calculations!FJ94),"")</f>
        <v/>
      </c>
      <c r="AS94" s="40" t="str">
        <f t="shared" si="20"/>
        <v/>
      </c>
      <c r="AZ94" s="116"/>
      <c r="BD94" s="116"/>
    </row>
    <row r="95" spans="4:56" x14ac:dyDescent="0.2">
      <c r="D95" s="57" t="str">
        <f t="shared" si="9"/>
        <v/>
      </c>
      <c r="E95" s="10" t="str">
        <f t="shared" si="10"/>
        <v/>
      </c>
      <c r="F95" s="10" t="str">
        <f t="shared" si="11"/>
        <v/>
      </c>
      <c r="M95" s="116"/>
      <c r="T95" s="116"/>
      <c r="V95" s="10" t="str">
        <f t="shared" si="12"/>
        <v/>
      </c>
      <c r="W95" s="40" t="str">
        <f>IF(AND(Include_study="Yes",Sufficient_data="Yes"),((E:E-I$29)*SQRT(Calculations!CQ:CQ))/SQRT(1-Calculations!CQ:CQ/SUM(Calculations!CQ:CQ)),"")</f>
        <v/>
      </c>
      <c r="AD95" s="127"/>
      <c r="AF95" s="10" t="str">
        <f t="shared" si="13"/>
        <v/>
      </c>
      <c r="AG95" s="28" t="str">
        <f t="shared" si="18"/>
        <v/>
      </c>
      <c r="AH95" s="40" t="str">
        <f t="shared" si="19"/>
        <v/>
      </c>
      <c r="AO95" s="116"/>
      <c r="AQ95" s="10" t="str">
        <f t="shared" si="16"/>
        <v/>
      </c>
      <c r="AR95" s="10" t="str">
        <f>IF(Calculations!FJ95&lt;&gt;"",NORMSINV(Calculations!FJ95),"")</f>
        <v/>
      </c>
      <c r="AS95" s="40" t="str">
        <f t="shared" si="20"/>
        <v/>
      </c>
      <c r="AZ95" s="116"/>
      <c r="BD95" s="116"/>
    </row>
    <row r="96" spans="4:56" x14ac:dyDescent="0.2">
      <c r="D96" s="57" t="str">
        <f t="shared" si="9"/>
        <v/>
      </c>
      <c r="E96" s="10" t="str">
        <f t="shared" si="10"/>
        <v/>
      </c>
      <c r="F96" s="10" t="str">
        <f t="shared" si="11"/>
        <v/>
      </c>
      <c r="M96" s="116"/>
      <c r="T96" s="116"/>
      <c r="V96" s="10" t="str">
        <f t="shared" si="12"/>
        <v/>
      </c>
      <c r="W96" s="40" t="str">
        <f>IF(AND(Include_study="Yes",Sufficient_data="Yes"),((E:E-I$29)*SQRT(Calculations!CQ:CQ))/SQRT(1-Calculations!CQ:CQ/SUM(Calculations!CQ:CQ)),"")</f>
        <v/>
      </c>
      <c r="AD96" s="127"/>
      <c r="AF96" s="10" t="str">
        <f t="shared" si="13"/>
        <v/>
      </c>
      <c r="AG96" s="28" t="str">
        <f t="shared" si="18"/>
        <v/>
      </c>
      <c r="AH96" s="40" t="str">
        <f t="shared" si="19"/>
        <v/>
      </c>
      <c r="AO96" s="116"/>
      <c r="AQ96" s="10" t="str">
        <f t="shared" si="16"/>
        <v/>
      </c>
      <c r="AR96" s="10" t="str">
        <f>IF(Calculations!FJ96&lt;&gt;"",NORMSINV(Calculations!FJ96),"")</f>
        <v/>
      </c>
      <c r="AS96" s="40" t="str">
        <f t="shared" si="20"/>
        <v/>
      </c>
      <c r="AZ96" s="116"/>
      <c r="BD96" s="116"/>
    </row>
    <row r="97" spans="4:56" x14ac:dyDescent="0.2">
      <c r="D97" s="57" t="str">
        <f t="shared" si="9"/>
        <v/>
      </c>
      <c r="E97" s="10" t="str">
        <f t="shared" si="10"/>
        <v/>
      </c>
      <c r="F97" s="10" t="str">
        <f t="shared" si="11"/>
        <v/>
      </c>
      <c r="M97" s="116"/>
      <c r="T97" s="116"/>
      <c r="V97" s="10" t="str">
        <f t="shared" si="12"/>
        <v/>
      </c>
      <c r="W97" s="40" t="str">
        <f>IF(AND(Include_study="Yes",Sufficient_data="Yes"),((E:E-I$29)*SQRT(Calculations!CQ:CQ))/SQRT(1-Calculations!CQ:CQ/SUM(Calculations!CQ:CQ)),"")</f>
        <v/>
      </c>
      <c r="AD97" s="127"/>
      <c r="AF97" s="10" t="str">
        <f t="shared" si="13"/>
        <v/>
      </c>
      <c r="AG97" s="28" t="str">
        <f t="shared" si="18"/>
        <v/>
      </c>
      <c r="AH97" s="40" t="str">
        <f t="shared" si="19"/>
        <v/>
      </c>
      <c r="AO97" s="116"/>
      <c r="AQ97" s="10" t="str">
        <f t="shared" si="16"/>
        <v/>
      </c>
      <c r="AR97" s="10" t="str">
        <f>IF(Calculations!FJ97&lt;&gt;"",NORMSINV(Calculations!FJ97),"")</f>
        <v/>
      </c>
      <c r="AS97" s="40" t="str">
        <f t="shared" si="20"/>
        <v/>
      </c>
      <c r="AZ97" s="116"/>
      <c r="BD97" s="116"/>
    </row>
    <row r="98" spans="4:56" x14ac:dyDescent="0.2">
      <c r="D98" s="57" t="str">
        <f t="shared" ref="D98:D161" si="21">IF(AND(Sufficient_data="Yes",Include_study="Yes"),Study_name,"")</f>
        <v/>
      </c>
      <c r="E98" s="10" t="str">
        <f t="shared" ref="E98:E161" si="22">IF(AND(Include_study="Yes",Sufficient_data="Yes"),rz,"")</f>
        <v/>
      </c>
      <c r="F98" s="10" t="str">
        <f t="shared" ref="F98:F161" si="23">IF(AND(Include_study="Yes",Sufficient_data="Yes"),SEz,"")</f>
        <v/>
      </c>
      <c r="M98" s="116"/>
      <c r="T98" s="116"/>
      <c r="V98" s="10" t="str">
        <f t="shared" ref="V98:V161" si="24">IF(AND(Sufficient_data="Yes",Include_study="Yes"),Study_name,"")</f>
        <v/>
      </c>
      <c r="W98" s="40" t="str">
        <f>IF(AND(Include_study="Yes",Sufficient_data="Yes"),((E:E-I$29)*SQRT(Calculations!CQ:CQ))/SQRT(1-Calculations!CQ:CQ/SUM(Calculations!CQ:CQ)),"")</f>
        <v/>
      </c>
      <c r="AD98" s="127"/>
      <c r="AF98" s="10" t="str">
        <f t="shared" ref="AF98:AF161" si="25">IF(AND(Sufficient_data="Yes",Include_study="Yes"),Study_name,"")</f>
        <v/>
      </c>
      <c r="AG98" s="28" t="str">
        <f t="shared" ref="AG98:AG129" si="26">IF(AND(Include_study="Yes",Sufficient_data="Yes"),Inverse_standard_error,"")</f>
        <v/>
      </c>
      <c r="AH98" s="40" t="str">
        <f t="shared" ref="AH98:AH129" si="27">IF(AND(Include_study="Yes",Sufficient_data="Yes"),Z_score,"")</f>
        <v/>
      </c>
      <c r="AO98" s="116"/>
      <c r="AQ98" s="10" t="str">
        <f t="shared" ref="AQ98:AQ161" si="28">IF(AND(Sufficient_data="Yes",Include_study="Yes"),Study_name,"")</f>
        <v/>
      </c>
      <c r="AR98" s="10" t="str">
        <f>IF(Calculations!FJ98&lt;&gt;"",NORMSINV(Calculations!FJ98),"")</f>
        <v/>
      </c>
      <c r="AS98" s="40" t="str">
        <f t="shared" ref="AS98:AS129" si="29">IF(AND(Include_study="Yes",Sufficient_data="Yes"),IF(AV$33="Standardized residuals",Standardized_residual,Z_score),"")</f>
        <v/>
      </c>
      <c r="AZ98" s="116"/>
      <c r="BD98" s="116"/>
    </row>
    <row r="99" spans="4:56" x14ac:dyDescent="0.2">
      <c r="D99" s="57" t="str">
        <f t="shared" si="21"/>
        <v/>
      </c>
      <c r="E99" s="10" t="str">
        <f t="shared" si="22"/>
        <v/>
      </c>
      <c r="F99" s="10" t="str">
        <f t="shared" si="23"/>
        <v/>
      </c>
      <c r="M99" s="116"/>
      <c r="T99" s="116"/>
      <c r="V99" s="10" t="str">
        <f t="shared" si="24"/>
        <v/>
      </c>
      <c r="W99" s="40" t="str">
        <f>IF(AND(Include_study="Yes",Sufficient_data="Yes"),((E:E-I$29)*SQRT(Calculations!CQ:CQ))/SQRT(1-Calculations!CQ:CQ/SUM(Calculations!CQ:CQ)),"")</f>
        <v/>
      </c>
      <c r="AD99" s="127"/>
      <c r="AF99" s="10" t="str">
        <f t="shared" si="25"/>
        <v/>
      </c>
      <c r="AG99" s="28" t="str">
        <f t="shared" si="26"/>
        <v/>
      </c>
      <c r="AH99" s="40" t="str">
        <f t="shared" si="27"/>
        <v/>
      </c>
      <c r="AO99" s="116"/>
      <c r="AQ99" s="10" t="str">
        <f t="shared" si="28"/>
        <v/>
      </c>
      <c r="AR99" s="10" t="str">
        <f>IF(Calculations!FJ99&lt;&gt;"",NORMSINV(Calculations!FJ99),"")</f>
        <v/>
      </c>
      <c r="AS99" s="40" t="str">
        <f t="shared" si="29"/>
        <v/>
      </c>
      <c r="AZ99" s="116"/>
      <c r="BD99" s="116"/>
    </row>
    <row r="100" spans="4:56" x14ac:dyDescent="0.2">
      <c r="D100" s="57" t="str">
        <f t="shared" si="21"/>
        <v/>
      </c>
      <c r="E100" s="10" t="str">
        <f t="shared" si="22"/>
        <v/>
      </c>
      <c r="F100" s="10" t="str">
        <f t="shared" si="23"/>
        <v/>
      </c>
      <c r="M100" s="116"/>
      <c r="T100" s="116"/>
      <c r="V100" s="10" t="str">
        <f t="shared" si="24"/>
        <v/>
      </c>
      <c r="W100" s="40" t="str">
        <f>IF(AND(Include_study="Yes",Sufficient_data="Yes"),((E:E-I$29)*SQRT(Calculations!CQ:CQ))/SQRT(1-Calculations!CQ:CQ/SUM(Calculations!CQ:CQ)),"")</f>
        <v/>
      </c>
      <c r="AD100" s="127"/>
      <c r="AF100" s="10" t="str">
        <f t="shared" si="25"/>
        <v/>
      </c>
      <c r="AG100" s="28" t="str">
        <f t="shared" si="26"/>
        <v/>
      </c>
      <c r="AH100" s="40" t="str">
        <f t="shared" si="27"/>
        <v/>
      </c>
      <c r="AO100" s="116"/>
      <c r="AQ100" s="10" t="str">
        <f t="shared" si="28"/>
        <v/>
      </c>
      <c r="AR100" s="10" t="str">
        <f>IF(Calculations!FJ100&lt;&gt;"",NORMSINV(Calculations!FJ100),"")</f>
        <v/>
      </c>
      <c r="AS100" s="40" t="str">
        <f t="shared" si="29"/>
        <v/>
      </c>
      <c r="AZ100" s="116"/>
      <c r="BD100" s="116"/>
    </row>
    <row r="101" spans="4:56" x14ac:dyDescent="0.2">
      <c r="D101" s="57" t="str">
        <f t="shared" si="21"/>
        <v/>
      </c>
      <c r="E101" s="10" t="str">
        <f t="shared" si="22"/>
        <v/>
      </c>
      <c r="F101" s="10" t="str">
        <f t="shared" si="23"/>
        <v/>
      </c>
      <c r="M101" s="116"/>
      <c r="T101" s="116"/>
      <c r="V101" s="10" t="str">
        <f t="shared" si="24"/>
        <v/>
      </c>
      <c r="W101" s="40" t="str">
        <f>IF(AND(Include_study="Yes",Sufficient_data="Yes"),((E:E-I$29)*SQRT(Calculations!CQ:CQ))/SQRT(1-Calculations!CQ:CQ/SUM(Calculations!CQ:CQ)),"")</f>
        <v/>
      </c>
      <c r="AD101" s="127"/>
      <c r="AF101" s="10" t="str">
        <f t="shared" si="25"/>
        <v/>
      </c>
      <c r="AG101" s="28" t="str">
        <f t="shared" si="26"/>
        <v/>
      </c>
      <c r="AH101" s="40" t="str">
        <f t="shared" si="27"/>
        <v/>
      </c>
      <c r="AO101" s="116"/>
      <c r="AQ101" s="10" t="str">
        <f t="shared" si="28"/>
        <v/>
      </c>
      <c r="AR101" s="10" t="str">
        <f>IF(Calculations!FJ101&lt;&gt;"",NORMSINV(Calculations!FJ101),"")</f>
        <v/>
      </c>
      <c r="AS101" s="40" t="str">
        <f t="shared" si="29"/>
        <v/>
      </c>
      <c r="AZ101" s="116"/>
      <c r="BD101" s="116"/>
    </row>
    <row r="102" spans="4:56" x14ac:dyDescent="0.2">
      <c r="D102" s="57" t="str">
        <f t="shared" si="21"/>
        <v/>
      </c>
      <c r="E102" s="10" t="str">
        <f t="shared" si="22"/>
        <v/>
      </c>
      <c r="F102" s="10" t="str">
        <f t="shared" si="23"/>
        <v/>
      </c>
      <c r="M102" s="116"/>
      <c r="T102" s="116"/>
      <c r="V102" s="10" t="str">
        <f t="shared" si="24"/>
        <v/>
      </c>
      <c r="W102" s="40" t="str">
        <f>IF(AND(Include_study="Yes",Sufficient_data="Yes"),((E:E-I$29)*SQRT(Calculations!CQ:CQ))/SQRT(1-Calculations!CQ:CQ/SUM(Calculations!CQ:CQ)),"")</f>
        <v/>
      </c>
      <c r="AD102" s="127"/>
      <c r="AF102" s="10" t="str">
        <f t="shared" si="25"/>
        <v/>
      </c>
      <c r="AG102" s="28" t="str">
        <f t="shared" si="26"/>
        <v/>
      </c>
      <c r="AH102" s="40" t="str">
        <f t="shared" si="27"/>
        <v/>
      </c>
      <c r="AO102" s="116"/>
      <c r="AQ102" s="10" t="str">
        <f t="shared" si="28"/>
        <v/>
      </c>
      <c r="AR102" s="10" t="str">
        <f>IF(Calculations!FJ102&lt;&gt;"",NORMSINV(Calculations!FJ102),"")</f>
        <v/>
      </c>
      <c r="AS102" s="40" t="str">
        <f t="shared" si="29"/>
        <v/>
      </c>
      <c r="AZ102" s="116"/>
      <c r="BD102" s="116"/>
    </row>
    <row r="103" spans="4:56" x14ac:dyDescent="0.2">
      <c r="D103" s="57" t="str">
        <f t="shared" si="21"/>
        <v/>
      </c>
      <c r="E103" s="10" t="str">
        <f t="shared" si="22"/>
        <v/>
      </c>
      <c r="F103" s="10" t="str">
        <f t="shared" si="23"/>
        <v/>
      </c>
      <c r="M103" s="116"/>
      <c r="T103" s="116"/>
      <c r="V103" s="10" t="str">
        <f t="shared" si="24"/>
        <v/>
      </c>
      <c r="W103" s="40" t="str">
        <f>IF(AND(Include_study="Yes",Sufficient_data="Yes"),((E:E-I$29)*SQRT(Calculations!CQ:CQ))/SQRT(1-Calculations!CQ:CQ/SUM(Calculations!CQ:CQ)),"")</f>
        <v/>
      </c>
      <c r="AD103" s="127"/>
      <c r="AF103" s="10" t="str">
        <f t="shared" si="25"/>
        <v/>
      </c>
      <c r="AG103" s="28" t="str">
        <f t="shared" si="26"/>
        <v/>
      </c>
      <c r="AH103" s="40" t="str">
        <f t="shared" si="27"/>
        <v/>
      </c>
      <c r="AO103" s="116"/>
      <c r="AQ103" s="10" t="str">
        <f t="shared" si="28"/>
        <v/>
      </c>
      <c r="AR103" s="10" t="str">
        <f>IF(Calculations!FJ103&lt;&gt;"",NORMSINV(Calculations!FJ103),"")</f>
        <v/>
      </c>
      <c r="AS103" s="40" t="str">
        <f t="shared" si="29"/>
        <v/>
      </c>
      <c r="AZ103" s="116"/>
      <c r="BD103" s="116"/>
    </row>
    <row r="104" spans="4:56" x14ac:dyDescent="0.2">
      <c r="D104" s="57" t="str">
        <f t="shared" si="21"/>
        <v/>
      </c>
      <c r="E104" s="10" t="str">
        <f t="shared" si="22"/>
        <v/>
      </c>
      <c r="F104" s="10" t="str">
        <f t="shared" si="23"/>
        <v/>
      </c>
      <c r="M104" s="116"/>
      <c r="T104" s="116"/>
      <c r="V104" s="10" t="str">
        <f t="shared" si="24"/>
        <v/>
      </c>
      <c r="W104" s="40" t="str">
        <f>IF(AND(Include_study="Yes",Sufficient_data="Yes"),((E:E-I$29)*SQRT(Calculations!CQ:CQ))/SQRT(1-Calculations!CQ:CQ/SUM(Calculations!CQ:CQ)),"")</f>
        <v/>
      </c>
      <c r="AD104" s="127"/>
      <c r="AF104" s="10" t="str">
        <f t="shared" si="25"/>
        <v/>
      </c>
      <c r="AG104" s="28" t="str">
        <f t="shared" si="26"/>
        <v/>
      </c>
      <c r="AH104" s="40" t="str">
        <f t="shared" si="27"/>
        <v/>
      </c>
      <c r="AO104" s="116"/>
      <c r="AQ104" s="10" t="str">
        <f t="shared" si="28"/>
        <v/>
      </c>
      <c r="AR104" s="10" t="str">
        <f>IF(Calculations!FJ104&lt;&gt;"",NORMSINV(Calculations!FJ104),"")</f>
        <v/>
      </c>
      <c r="AS104" s="40" t="str">
        <f t="shared" si="29"/>
        <v/>
      </c>
      <c r="AZ104" s="116"/>
      <c r="BD104" s="116"/>
    </row>
    <row r="105" spans="4:56" x14ac:dyDescent="0.2">
      <c r="D105" s="57" t="str">
        <f t="shared" si="21"/>
        <v/>
      </c>
      <c r="E105" s="10" t="str">
        <f t="shared" si="22"/>
        <v/>
      </c>
      <c r="F105" s="10" t="str">
        <f t="shared" si="23"/>
        <v/>
      </c>
      <c r="M105" s="116"/>
      <c r="T105" s="116"/>
      <c r="V105" s="10" t="str">
        <f t="shared" si="24"/>
        <v/>
      </c>
      <c r="W105" s="40" t="str">
        <f>IF(AND(Include_study="Yes",Sufficient_data="Yes"),((E:E-I$29)*SQRT(Calculations!CQ:CQ))/SQRT(1-Calculations!CQ:CQ/SUM(Calculations!CQ:CQ)),"")</f>
        <v/>
      </c>
      <c r="AD105" s="127"/>
      <c r="AF105" s="10" t="str">
        <f t="shared" si="25"/>
        <v/>
      </c>
      <c r="AG105" s="28" t="str">
        <f t="shared" si="26"/>
        <v/>
      </c>
      <c r="AH105" s="40" t="str">
        <f t="shared" si="27"/>
        <v/>
      </c>
      <c r="AO105" s="116"/>
      <c r="AQ105" s="10" t="str">
        <f t="shared" si="28"/>
        <v/>
      </c>
      <c r="AR105" s="10" t="str">
        <f>IF(Calculations!FJ105&lt;&gt;"",NORMSINV(Calculations!FJ105),"")</f>
        <v/>
      </c>
      <c r="AS105" s="40" t="str">
        <f t="shared" si="29"/>
        <v/>
      </c>
      <c r="AZ105" s="116"/>
      <c r="BD105" s="116"/>
    </row>
    <row r="106" spans="4:56" x14ac:dyDescent="0.2">
      <c r="D106" s="57" t="str">
        <f t="shared" si="21"/>
        <v/>
      </c>
      <c r="E106" s="10" t="str">
        <f t="shared" si="22"/>
        <v/>
      </c>
      <c r="F106" s="10" t="str">
        <f t="shared" si="23"/>
        <v/>
      </c>
      <c r="M106" s="116"/>
      <c r="T106" s="116"/>
      <c r="V106" s="10" t="str">
        <f t="shared" si="24"/>
        <v/>
      </c>
      <c r="W106" s="40" t="str">
        <f>IF(AND(Include_study="Yes",Sufficient_data="Yes"),((E:E-I$29)*SQRT(Calculations!CQ:CQ))/SQRT(1-Calculations!CQ:CQ/SUM(Calculations!CQ:CQ)),"")</f>
        <v/>
      </c>
      <c r="AD106" s="127"/>
      <c r="AF106" s="10" t="str">
        <f t="shared" si="25"/>
        <v/>
      </c>
      <c r="AG106" s="28" t="str">
        <f t="shared" si="26"/>
        <v/>
      </c>
      <c r="AH106" s="40" t="str">
        <f t="shared" si="27"/>
        <v/>
      </c>
      <c r="AO106" s="116"/>
      <c r="AQ106" s="10" t="str">
        <f t="shared" si="28"/>
        <v/>
      </c>
      <c r="AR106" s="10" t="str">
        <f>IF(Calculations!FJ106&lt;&gt;"",NORMSINV(Calculations!FJ106),"")</f>
        <v/>
      </c>
      <c r="AS106" s="40" t="str">
        <f t="shared" si="29"/>
        <v/>
      </c>
      <c r="AZ106" s="116"/>
      <c r="BD106" s="116"/>
    </row>
    <row r="107" spans="4:56" x14ac:dyDescent="0.2">
      <c r="D107" s="57" t="str">
        <f t="shared" si="21"/>
        <v/>
      </c>
      <c r="E107" s="10" t="str">
        <f t="shared" si="22"/>
        <v/>
      </c>
      <c r="F107" s="10" t="str">
        <f t="shared" si="23"/>
        <v/>
      </c>
      <c r="M107" s="116"/>
      <c r="T107" s="116"/>
      <c r="V107" s="10" t="str">
        <f t="shared" si="24"/>
        <v/>
      </c>
      <c r="W107" s="40" t="str">
        <f>IF(AND(Include_study="Yes",Sufficient_data="Yes"),((E:E-I$29)*SQRT(Calculations!CQ:CQ))/SQRT(1-Calculations!CQ:CQ/SUM(Calculations!CQ:CQ)),"")</f>
        <v/>
      </c>
      <c r="AD107" s="127"/>
      <c r="AF107" s="10" t="str">
        <f t="shared" si="25"/>
        <v/>
      </c>
      <c r="AG107" s="28" t="str">
        <f t="shared" si="26"/>
        <v/>
      </c>
      <c r="AH107" s="40" t="str">
        <f t="shared" si="27"/>
        <v/>
      </c>
      <c r="AO107" s="116"/>
      <c r="AQ107" s="10" t="str">
        <f t="shared" si="28"/>
        <v/>
      </c>
      <c r="AR107" s="10" t="str">
        <f>IF(Calculations!FJ107&lt;&gt;"",NORMSINV(Calculations!FJ107),"")</f>
        <v/>
      </c>
      <c r="AS107" s="40" t="str">
        <f t="shared" si="29"/>
        <v/>
      </c>
      <c r="AZ107" s="116"/>
      <c r="BD107" s="116"/>
    </row>
    <row r="108" spans="4:56" x14ac:dyDescent="0.2">
      <c r="D108" s="57" t="str">
        <f t="shared" si="21"/>
        <v/>
      </c>
      <c r="E108" s="10" t="str">
        <f t="shared" si="22"/>
        <v/>
      </c>
      <c r="F108" s="10" t="str">
        <f t="shared" si="23"/>
        <v/>
      </c>
      <c r="M108" s="116"/>
      <c r="T108" s="116"/>
      <c r="V108" s="10" t="str">
        <f t="shared" si="24"/>
        <v/>
      </c>
      <c r="W108" s="40" t="str">
        <f>IF(AND(Include_study="Yes",Sufficient_data="Yes"),((E:E-I$29)*SQRT(Calculations!CQ:CQ))/SQRT(1-Calculations!CQ:CQ/SUM(Calculations!CQ:CQ)),"")</f>
        <v/>
      </c>
      <c r="AD108" s="127"/>
      <c r="AF108" s="10" t="str">
        <f t="shared" si="25"/>
        <v/>
      </c>
      <c r="AG108" s="28" t="str">
        <f t="shared" si="26"/>
        <v/>
      </c>
      <c r="AH108" s="40" t="str">
        <f t="shared" si="27"/>
        <v/>
      </c>
      <c r="AO108" s="116"/>
      <c r="AQ108" s="10" t="str">
        <f t="shared" si="28"/>
        <v/>
      </c>
      <c r="AR108" s="10" t="str">
        <f>IF(Calculations!FJ108&lt;&gt;"",NORMSINV(Calculations!FJ108),"")</f>
        <v/>
      </c>
      <c r="AS108" s="40" t="str">
        <f t="shared" si="29"/>
        <v/>
      </c>
      <c r="AZ108" s="116"/>
      <c r="BD108" s="116"/>
    </row>
    <row r="109" spans="4:56" x14ac:dyDescent="0.2">
      <c r="D109" s="57" t="str">
        <f t="shared" si="21"/>
        <v/>
      </c>
      <c r="E109" s="10" t="str">
        <f t="shared" si="22"/>
        <v/>
      </c>
      <c r="F109" s="10" t="str">
        <f t="shared" si="23"/>
        <v/>
      </c>
      <c r="M109" s="116"/>
      <c r="T109" s="116"/>
      <c r="V109" s="10" t="str">
        <f t="shared" si="24"/>
        <v/>
      </c>
      <c r="W109" s="40" t="str">
        <f>IF(AND(Include_study="Yes",Sufficient_data="Yes"),((E:E-I$29)*SQRT(Calculations!CQ:CQ))/SQRT(1-Calculations!CQ:CQ/SUM(Calculations!CQ:CQ)),"")</f>
        <v/>
      </c>
      <c r="AD109" s="127"/>
      <c r="AF109" s="10" t="str">
        <f t="shared" si="25"/>
        <v/>
      </c>
      <c r="AG109" s="28" t="str">
        <f t="shared" si="26"/>
        <v/>
      </c>
      <c r="AH109" s="40" t="str">
        <f t="shared" si="27"/>
        <v/>
      </c>
      <c r="AO109" s="116"/>
      <c r="AQ109" s="10" t="str">
        <f t="shared" si="28"/>
        <v/>
      </c>
      <c r="AR109" s="10" t="str">
        <f>IF(Calculations!FJ109&lt;&gt;"",NORMSINV(Calculations!FJ109),"")</f>
        <v/>
      </c>
      <c r="AS109" s="40" t="str">
        <f t="shared" si="29"/>
        <v/>
      </c>
      <c r="AZ109" s="116"/>
      <c r="BD109" s="116"/>
    </row>
    <row r="110" spans="4:56" x14ac:dyDescent="0.2">
      <c r="D110" s="57" t="str">
        <f t="shared" si="21"/>
        <v/>
      </c>
      <c r="E110" s="10" t="str">
        <f t="shared" si="22"/>
        <v/>
      </c>
      <c r="F110" s="10" t="str">
        <f t="shared" si="23"/>
        <v/>
      </c>
      <c r="M110" s="116"/>
      <c r="T110" s="116"/>
      <c r="V110" s="10" t="str">
        <f t="shared" si="24"/>
        <v/>
      </c>
      <c r="W110" s="40" t="str">
        <f>IF(AND(Include_study="Yes",Sufficient_data="Yes"),((E:E-I$29)*SQRT(Calculations!CQ:CQ))/SQRT(1-Calculations!CQ:CQ/SUM(Calculations!CQ:CQ)),"")</f>
        <v/>
      </c>
      <c r="AD110" s="127"/>
      <c r="AF110" s="10" t="str">
        <f t="shared" si="25"/>
        <v/>
      </c>
      <c r="AG110" s="28" t="str">
        <f t="shared" si="26"/>
        <v/>
      </c>
      <c r="AH110" s="40" t="str">
        <f t="shared" si="27"/>
        <v/>
      </c>
      <c r="AO110" s="116"/>
      <c r="AQ110" s="10" t="str">
        <f t="shared" si="28"/>
        <v/>
      </c>
      <c r="AR110" s="10" t="str">
        <f>IF(Calculations!FJ110&lt;&gt;"",NORMSINV(Calculations!FJ110),"")</f>
        <v/>
      </c>
      <c r="AS110" s="40" t="str">
        <f t="shared" si="29"/>
        <v/>
      </c>
      <c r="AZ110" s="116"/>
      <c r="BD110" s="116"/>
    </row>
    <row r="111" spans="4:56" x14ac:dyDescent="0.2">
      <c r="D111" s="57" t="str">
        <f t="shared" si="21"/>
        <v/>
      </c>
      <c r="E111" s="10" t="str">
        <f t="shared" si="22"/>
        <v/>
      </c>
      <c r="F111" s="10" t="str">
        <f t="shared" si="23"/>
        <v/>
      </c>
      <c r="M111" s="116"/>
      <c r="T111" s="116"/>
      <c r="V111" s="10" t="str">
        <f t="shared" si="24"/>
        <v/>
      </c>
      <c r="W111" s="40" t="str">
        <f>IF(AND(Include_study="Yes",Sufficient_data="Yes"),((E:E-I$29)*SQRT(Calculations!CQ:CQ))/SQRT(1-Calculations!CQ:CQ/SUM(Calculations!CQ:CQ)),"")</f>
        <v/>
      </c>
      <c r="AD111" s="127"/>
      <c r="AF111" s="10" t="str">
        <f t="shared" si="25"/>
        <v/>
      </c>
      <c r="AG111" s="28" t="str">
        <f t="shared" si="26"/>
        <v/>
      </c>
      <c r="AH111" s="40" t="str">
        <f t="shared" si="27"/>
        <v/>
      </c>
      <c r="AO111" s="116"/>
      <c r="AQ111" s="10" t="str">
        <f t="shared" si="28"/>
        <v/>
      </c>
      <c r="AR111" s="10" t="str">
        <f>IF(Calculations!FJ111&lt;&gt;"",NORMSINV(Calculations!FJ111),"")</f>
        <v/>
      </c>
      <c r="AS111" s="40" t="str">
        <f t="shared" si="29"/>
        <v/>
      </c>
      <c r="AZ111" s="116"/>
      <c r="BD111" s="116"/>
    </row>
    <row r="112" spans="4:56" x14ac:dyDescent="0.2">
      <c r="D112" s="57" t="str">
        <f t="shared" si="21"/>
        <v/>
      </c>
      <c r="E112" s="10" t="str">
        <f t="shared" si="22"/>
        <v/>
      </c>
      <c r="F112" s="10" t="str">
        <f t="shared" si="23"/>
        <v/>
      </c>
      <c r="M112" s="116"/>
      <c r="T112" s="116"/>
      <c r="V112" s="10" t="str">
        <f t="shared" si="24"/>
        <v/>
      </c>
      <c r="W112" s="40" t="str">
        <f>IF(AND(Include_study="Yes",Sufficient_data="Yes"),((E:E-I$29)*SQRT(Calculations!CQ:CQ))/SQRT(1-Calculations!CQ:CQ/SUM(Calculations!CQ:CQ)),"")</f>
        <v/>
      </c>
      <c r="AD112" s="127"/>
      <c r="AF112" s="10" t="str">
        <f t="shared" si="25"/>
        <v/>
      </c>
      <c r="AG112" s="28" t="str">
        <f t="shared" si="26"/>
        <v/>
      </c>
      <c r="AH112" s="40" t="str">
        <f t="shared" si="27"/>
        <v/>
      </c>
      <c r="AO112" s="116"/>
      <c r="AQ112" s="10" t="str">
        <f t="shared" si="28"/>
        <v/>
      </c>
      <c r="AR112" s="10" t="str">
        <f>IF(Calculations!FJ112&lt;&gt;"",NORMSINV(Calculations!FJ112),"")</f>
        <v/>
      </c>
      <c r="AS112" s="40" t="str">
        <f t="shared" si="29"/>
        <v/>
      </c>
      <c r="AZ112" s="116"/>
      <c r="BD112" s="116"/>
    </row>
    <row r="113" spans="4:56" x14ac:dyDescent="0.2">
      <c r="D113" s="57" t="str">
        <f t="shared" si="21"/>
        <v/>
      </c>
      <c r="E113" s="10" t="str">
        <f t="shared" si="22"/>
        <v/>
      </c>
      <c r="F113" s="10" t="str">
        <f t="shared" si="23"/>
        <v/>
      </c>
      <c r="M113" s="116"/>
      <c r="T113" s="116"/>
      <c r="V113" s="10" t="str">
        <f t="shared" si="24"/>
        <v/>
      </c>
      <c r="W113" s="40" t="str">
        <f>IF(AND(Include_study="Yes",Sufficient_data="Yes"),((E:E-I$29)*SQRT(Calculations!CQ:CQ))/SQRT(1-Calculations!CQ:CQ/SUM(Calculations!CQ:CQ)),"")</f>
        <v/>
      </c>
      <c r="AD113" s="127"/>
      <c r="AF113" s="10" t="str">
        <f t="shared" si="25"/>
        <v/>
      </c>
      <c r="AG113" s="28" t="str">
        <f t="shared" si="26"/>
        <v/>
      </c>
      <c r="AH113" s="40" t="str">
        <f t="shared" si="27"/>
        <v/>
      </c>
      <c r="AO113" s="116"/>
      <c r="AQ113" s="10" t="str">
        <f t="shared" si="28"/>
        <v/>
      </c>
      <c r="AR113" s="10" t="str">
        <f>IF(Calculations!FJ113&lt;&gt;"",NORMSINV(Calculations!FJ113),"")</f>
        <v/>
      </c>
      <c r="AS113" s="40" t="str">
        <f t="shared" si="29"/>
        <v/>
      </c>
      <c r="AZ113" s="116"/>
      <c r="BD113" s="116"/>
    </row>
    <row r="114" spans="4:56" x14ac:dyDescent="0.2">
      <c r="D114" s="57" t="str">
        <f t="shared" si="21"/>
        <v/>
      </c>
      <c r="E114" s="10" t="str">
        <f t="shared" si="22"/>
        <v/>
      </c>
      <c r="F114" s="10" t="str">
        <f t="shared" si="23"/>
        <v/>
      </c>
      <c r="M114" s="116"/>
      <c r="T114" s="116"/>
      <c r="V114" s="10" t="str">
        <f t="shared" si="24"/>
        <v/>
      </c>
      <c r="W114" s="40" t="str">
        <f>IF(AND(Include_study="Yes",Sufficient_data="Yes"),((E:E-I$29)*SQRT(Calculations!CQ:CQ))/SQRT(1-Calculations!CQ:CQ/SUM(Calculations!CQ:CQ)),"")</f>
        <v/>
      </c>
      <c r="AD114" s="127"/>
      <c r="AF114" s="10" t="str">
        <f t="shared" si="25"/>
        <v/>
      </c>
      <c r="AG114" s="28" t="str">
        <f t="shared" si="26"/>
        <v/>
      </c>
      <c r="AH114" s="40" t="str">
        <f t="shared" si="27"/>
        <v/>
      </c>
      <c r="AO114" s="116"/>
      <c r="AQ114" s="10" t="str">
        <f t="shared" si="28"/>
        <v/>
      </c>
      <c r="AR114" s="10" t="str">
        <f>IF(Calculations!FJ114&lt;&gt;"",NORMSINV(Calculations!FJ114),"")</f>
        <v/>
      </c>
      <c r="AS114" s="40" t="str">
        <f t="shared" si="29"/>
        <v/>
      </c>
      <c r="AZ114" s="116"/>
      <c r="BD114" s="116"/>
    </row>
    <row r="115" spans="4:56" x14ac:dyDescent="0.2">
      <c r="D115" s="57" t="str">
        <f t="shared" si="21"/>
        <v/>
      </c>
      <c r="E115" s="10" t="str">
        <f t="shared" si="22"/>
        <v/>
      </c>
      <c r="F115" s="10" t="str">
        <f t="shared" si="23"/>
        <v/>
      </c>
      <c r="M115" s="116"/>
      <c r="T115" s="116"/>
      <c r="V115" s="10" t="str">
        <f t="shared" si="24"/>
        <v/>
      </c>
      <c r="W115" s="40" t="str">
        <f>IF(AND(Include_study="Yes",Sufficient_data="Yes"),((E:E-I$29)*SQRT(Calculations!CQ:CQ))/SQRT(1-Calculations!CQ:CQ/SUM(Calculations!CQ:CQ)),"")</f>
        <v/>
      </c>
      <c r="AD115" s="127"/>
      <c r="AF115" s="10" t="str">
        <f t="shared" si="25"/>
        <v/>
      </c>
      <c r="AG115" s="28" t="str">
        <f t="shared" si="26"/>
        <v/>
      </c>
      <c r="AH115" s="40" t="str">
        <f t="shared" si="27"/>
        <v/>
      </c>
      <c r="AO115" s="116"/>
      <c r="AQ115" s="10" t="str">
        <f t="shared" si="28"/>
        <v/>
      </c>
      <c r="AR115" s="10" t="str">
        <f>IF(Calculations!FJ115&lt;&gt;"",NORMSINV(Calculations!FJ115),"")</f>
        <v/>
      </c>
      <c r="AS115" s="40" t="str">
        <f t="shared" si="29"/>
        <v/>
      </c>
      <c r="AZ115" s="116"/>
      <c r="BD115" s="116"/>
    </row>
    <row r="116" spans="4:56" x14ac:dyDescent="0.2">
      <c r="D116" s="57" t="str">
        <f t="shared" si="21"/>
        <v/>
      </c>
      <c r="E116" s="10" t="str">
        <f t="shared" si="22"/>
        <v/>
      </c>
      <c r="F116" s="10" t="str">
        <f t="shared" si="23"/>
        <v/>
      </c>
      <c r="M116" s="116"/>
      <c r="T116" s="116"/>
      <c r="V116" s="10" t="str">
        <f t="shared" si="24"/>
        <v/>
      </c>
      <c r="W116" s="40" t="str">
        <f>IF(AND(Include_study="Yes",Sufficient_data="Yes"),((E:E-I$29)*SQRT(Calculations!CQ:CQ))/SQRT(1-Calculations!CQ:CQ/SUM(Calculations!CQ:CQ)),"")</f>
        <v/>
      </c>
      <c r="AD116" s="127"/>
      <c r="AF116" s="10" t="str">
        <f t="shared" si="25"/>
        <v/>
      </c>
      <c r="AG116" s="28" t="str">
        <f t="shared" si="26"/>
        <v/>
      </c>
      <c r="AH116" s="40" t="str">
        <f t="shared" si="27"/>
        <v/>
      </c>
      <c r="AO116" s="116"/>
      <c r="AQ116" s="10" t="str">
        <f t="shared" si="28"/>
        <v/>
      </c>
      <c r="AR116" s="10" t="str">
        <f>IF(Calculations!FJ116&lt;&gt;"",NORMSINV(Calculations!FJ116),"")</f>
        <v/>
      </c>
      <c r="AS116" s="40" t="str">
        <f t="shared" si="29"/>
        <v/>
      </c>
      <c r="AZ116" s="116"/>
      <c r="BD116" s="116"/>
    </row>
    <row r="117" spans="4:56" x14ac:dyDescent="0.2">
      <c r="D117" s="57" t="str">
        <f t="shared" si="21"/>
        <v/>
      </c>
      <c r="E117" s="10" t="str">
        <f t="shared" si="22"/>
        <v/>
      </c>
      <c r="F117" s="10" t="str">
        <f t="shared" si="23"/>
        <v/>
      </c>
      <c r="M117" s="116"/>
      <c r="T117" s="116"/>
      <c r="V117" s="10" t="str">
        <f t="shared" si="24"/>
        <v/>
      </c>
      <c r="W117" s="40" t="str">
        <f>IF(AND(Include_study="Yes",Sufficient_data="Yes"),((E:E-I$29)*SQRT(Calculations!CQ:CQ))/SQRT(1-Calculations!CQ:CQ/SUM(Calculations!CQ:CQ)),"")</f>
        <v/>
      </c>
      <c r="AD117" s="127"/>
      <c r="AF117" s="10" t="str">
        <f t="shared" si="25"/>
        <v/>
      </c>
      <c r="AG117" s="28" t="str">
        <f t="shared" si="26"/>
        <v/>
      </c>
      <c r="AH117" s="40" t="str">
        <f t="shared" si="27"/>
        <v/>
      </c>
      <c r="AO117" s="116"/>
      <c r="AQ117" s="10" t="str">
        <f t="shared" si="28"/>
        <v/>
      </c>
      <c r="AR117" s="10" t="str">
        <f>IF(Calculations!FJ117&lt;&gt;"",NORMSINV(Calculations!FJ117),"")</f>
        <v/>
      </c>
      <c r="AS117" s="40" t="str">
        <f t="shared" si="29"/>
        <v/>
      </c>
      <c r="AZ117" s="116"/>
      <c r="BD117" s="116"/>
    </row>
    <row r="118" spans="4:56" x14ac:dyDescent="0.2">
      <c r="D118" s="57" t="str">
        <f t="shared" si="21"/>
        <v/>
      </c>
      <c r="E118" s="10" t="str">
        <f t="shared" si="22"/>
        <v/>
      </c>
      <c r="F118" s="10" t="str">
        <f t="shared" si="23"/>
        <v/>
      </c>
      <c r="M118" s="116"/>
      <c r="T118" s="116"/>
      <c r="V118" s="10" t="str">
        <f t="shared" si="24"/>
        <v/>
      </c>
      <c r="W118" s="40" t="str">
        <f>IF(AND(Include_study="Yes",Sufficient_data="Yes"),((E:E-I$29)*SQRT(Calculations!CQ:CQ))/SQRT(1-Calculations!CQ:CQ/SUM(Calculations!CQ:CQ)),"")</f>
        <v/>
      </c>
      <c r="AD118" s="127"/>
      <c r="AF118" s="10" t="str">
        <f t="shared" si="25"/>
        <v/>
      </c>
      <c r="AG118" s="28" t="str">
        <f t="shared" si="26"/>
        <v/>
      </c>
      <c r="AH118" s="40" t="str">
        <f t="shared" si="27"/>
        <v/>
      </c>
      <c r="AO118" s="116"/>
      <c r="AQ118" s="10" t="str">
        <f t="shared" si="28"/>
        <v/>
      </c>
      <c r="AR118" s="10" t="str">
        <f>IF(Calculations!FJ118&lt;&gt;"",NORMSINV(Calculations!FJ118),"")</f>
        <v/>
      </c>
      <c r="AS118" s="40" t="str">
        <f t="shared" si="29"/>
        <v/>
      </c>
      <c r="AZ118" s="116"/>
      <c r="BD118" s="116"/>
    </row>
    <row r="119" spans="4:56" x14ac:dyDescent="0.2">
      <c r="D119" s="57" t="str">
        <f t="shared" si="21"/>
        <v/>
      </c>
      <c r="E119" s="10" t="str">
        <f t="shared" si="22"/>
        <v/>
      </c>
      <c r="F119" s="10" t="str">
        <f t="shared" si="23"/>
        <v/>
      </c>
      <c r="M119" s="116"/>
      <c r="T119" s="116"/>
      <c r="V119" s="10" t="str">
        <f t="shared" si="24"/>
        <v/>
      </c>
      <c r="W119" s="40" t="str">
        <f>IF(AND(Include_study="Yes",Sufficient_data="Yes"),((E:E-I$29)*SQRT(Calculations!CQ:CQ))/SQRT(1-Calculations!CQ:CQ/SUM(Calculations!CQ:CQ)),"")</f>
        <v/>
      </c>
      <c r="AD119" s="127"/>
      <c r="AF119" s="10" t="str">
        <f t="shared" si="25"/>
        <v/>
      </c>
      <c r="AG119" s="28" t="str">
        <f t="shared" si="26"/>
        <v/>
      </c>
      <c r="AH119" s="40" t="str">
        <f t="shared" si="27"/>
        <v/>
      </c>
      <c r="AO119" s="116"/>
      <c r="AQ119" s="10" t="str">
        <f t="shared" si="28"/>
        <v/>
      </c>
      <c r="AR119" s="10" t="str">
        <f>IF(Calculations!FJ119&lt;&gt;"",NORMSINV(Calculations!FJ119),"")</f>
        <v/>
      </c>
      <c r="AS119" s="40" t="str">
        <f t="shared" si="29"/>
        <v/>
      </c>
      <c r="AZ119" s="116"/>
      <c r="BD119" s="116"/>
    </row>
    <row r="120" spans="4:56" x14ac:dyDescent="0.2">
      <c r="D120" s="57" t="str">
        <f t="shared" si="21"/>
        <v/>
      </c>
      <c r="E120" s="10" t="str">
        <f t="shared" si="22"/>
        <v/>
      </c>
      <c r="F120" s="10" t="str">
        <f t="shared" si="23"/>
        <v/>
      </c>
      <c r="M120" s="116"/>
      <c r="T120" s="116"/>
      <c r="V120" s="10" t="str">
        <f t="shared" si="24"/>
        <v/>
      </c>
      <c r="W120" s="40" t="str">
        <f>IF(AND(Include_study="Yes",Sufficient_data="Yes"),((E:E-I$29)*SQRT(Calculations!CQ:CQ))/SQRT(1-Calculations!CQ:CQ/SUM(Calculations!CQ:CQ)),"")</f>
        <v/>
      </c>
      <c r="AD120" s="127"/>
      <c r="AF120" s="10" t="str">
        <f t="shared" si="25"/>
        <v/>
      </c>
      <c r="AG120" s="28" t="str">
        <f t="shared" si="26"/>
        <v/>
      </c>
      <c r="AH120" s="40" t="str">
        <f t="shared" si="27"/>
        <v/>
      </c>
      <c r="AO120" s="116"/>
      <c r="AQ120" s="10" t="str">
        <f t="shared" si="28"/>
        <v/>
      </c>
      <c r="AR120" s="10" t="str">
        <f>IF(Calculations!FJ120&lt;&gt;"",NORMSINV(Calculations!FJ120),"")</f>
        <v/>
      </c>
      <c r="AS120" s="40" t="str">
        <f t="shared" si="29"/>
        <v/>
      </c>
      <c r="AZ120" s="116"/>
      <c r="BD120" s="116"/>
    </row>
    <row r="121" spans="4:56" x14ac:dyDescent="0.2">
      <c r="D121" s="57" t="str">
        <f t="shared" si="21"/>
        <v/>
      </c>
      <c r="E121" s="10" t="str">
        <f t="shared" si="22"/>
        <v/>
      </c>
      <c r="F121" s="10" t="str">
        <f t="shared" si="23"/>
        <v/>
      </c>
      <c r="M121" s="116"/>
      <c r="T121" s="116"/>
      <c r="V121" s="10" t="str">
        <f t="shared" si="24"/>
        <v/>
      </c>
      <c r="W121" s="40" t="str">
        <f>IF(AND(Include_study="Yes",Sufficient_data="Yes"),((E:E-I$29)*SQRT(Calculations!CQ:CQ))/SQRT(1-Calculations!CQ:CQ/SUM(Calculations!CQ:CQ)),"")</f>
        <v/>
      </c>
      <c r="AD121" s="127"/>
      <c r="AF121" s="10" t="str">
        <f t="shared" si="25"/>
        <v/>
      </c>
      <c r="AG121" s="28" t="str">
        <f t="shared" si="26"/>
        <v/>
      </c>
      <c r="AH121" s="40" t="str">
        <f t="shared" si="27"/>
        <v/>
      </c>
      <c r="AO121" s="116"/>
      <c r="AQ121" s="10" t="str">
        <f t="shared" si="28"/>
        <v/>
      </c>
      <c r="AR121" s="10" t="str">
        <f>IF(Calculations!FJ121&lt;&gt;"",NORMSINV(Calculations!FJ121),"")</f>
        <v/>
      </c>
      <c r="AS121" s="40" t="str">
        <f t="shared" si="29"/>
        <v/>
      </c>
      <c r="AZ121" s="116"/>
      <c r="BD121" s="116"/>
    </row>
    <row r="122" spans="4:56" x14ac:dyDescent="0.2">
      <c r="D122" s="57" t="str">
        <f t="shared" si="21"/>
        <v/>
      </c>
      <c r="E122" s="10" t="str">
        <f t="shared" si="22"/>
        <v/>
      </c>
      <c r="F122" s="10" t="str">
        <f t="shared" si="23"/>
        <v/>
      </c>
      <c r="M122" s="116"/>
      <c r="T122" s="116"/>
      <c r="V122" s="10" t="str">
        <f t="shared" si="24"/>
        <v/>
      </c>
      <c r="W122" s="40" t="str">
        <f>IF(AND(Include_study="Yes",Sufficient_data="Yes"),((E:E-I$29)*SQRT(Calculations!CQ:CQ))/SQRT(1-Calculations!CQ:CQ/SUM(Calculations!CQ:CQ)),"")</f>
        <v/>
      </c>
      <c r="AD122" s="127"/>
      <c r="AF122" s="10" t="str">
        <f t="shared" si="25"/>
        <v/>
      </c>
      <c r="AG122" s="28" t="str">
        <f t="shared" si="26"/>
        <v/>
      </c>
      <c r="AH122" s="40" t="str">
        <f t="shared" si="27"/>
        <v/>
      </c>
      <c r="AO122" s="116"/>
      <c r="AQ122" s="10" t="str">
        <f t="shared" si="28"/>
        <v/>
      </c>
      <c r="AR122" s="10" t="str">
        <f>IF(Calculations!FJ122&lt;&gt;"",NORMSINV(Calculations!FJ122),"")</f>
        <v/>
      </c>
      <c r="AS122" s="40" t="str">
        <f t="shared" si="29"/>
        <v/>
      </c>
      <c r="AZ122" s="116"/>
      <c r="BD122" s="116"/>
    </row>
    <row r="123" spans="4:56" x14ac:dyDescent="0.2">
      <c r="D123" s="57" t="str">
        <f t="shared" si="21"/>
        <v/>
      </c>
      <c r="E123" s="10" t="str">
        <f t="shared" si="22"/>
        <v/>
      </c>
      <c r="F123" s="10" t="str">
        <f t="shared" si="23"/>
        <v/>
      </c>
      <c r="M123" s="116"/>
      <c r="T123" s="116"/>
      <c r="V123" s="10" t="str">
        <f t="shared" si="24"/>
        <v/>
      </c>
      <c r="W123" s="40" t="str">
        <f>IF(AND(Include_study="Yes",Sufficient_data="Yes"),((E:E-I$29)*SQRT(Calculations!CQ:CQ))/SQRT(1-Calculations!CQ:CQ/SUM(Calculations!CQ:CQ)),"")</f>
        <v/>
      </c>
      <c r="AD123" s="127"/>
      <c r="AF123" s="10" t="str">
        <f t="shared" si="25"/>
        <v/>
      </c>
      <c r="AG123" s="28" t="str">
        <f t="shared" si="26"/>
        <v/>
      </c>
      <c r="AH123" s="40" t="str">
        <f t="shared" si="27"/>
        <v/>
      </c>
      <c r="AO123" s="116"/>
      <c r="AQ123" s="10" t="str">
        <f t="shared" si="28"/>
        <v/>
      </c>
      <c r="AR123" s="10" t="str">
        <f>IF(Calculations!FJ123&lt;&gt;"",NORMSINV(Calculations!FJ123),"")</f>
        <v/>
      </c>
      <c r="AS123" s="40" t="str">
        <f t="shared" si="29"/>
        <v/>
      </c>
      <c r="AZ123" s="116"/>
      <c r="BD123" s="116"/>
    </row>
    <row r="124" spans="4:56" x14ac:dyDescent="0.2">
      <c r="D124" s="57" t="str">
        <f t="shared" si="21"/>
        <v/>
      </c>
      <c r="E124" s="10" t="str">
        <f t="shared" si="22"/>
        <v/>
      </c>
      <c r="F124" s="10" t="str">
        <f t="shared" si="23"/>
        <v/>
      </c>
      <c r="M124" s="116"/>
      <c r="T124" s="116"/>
      <c r="V124" s="10" t="str">
        <f t="shared" si="24"/>
        <v/>
      </c>
      <c r="W124" s="40" t="str">
        <f>IF(AND(Include_study="Yes",Sufficient_data="Yes"),((E:E-I$29)*SQRT(Calculations!CQ:CQ))/SQRT(1-Calculations!CQ:CQ/SUM(Calculations!CQ:CQ)),"")</f>
        <v/>
      </c>
      <c r="AD124" s="127"/>
      <c r="AF124" s="10" t="str">
        <f t="shared" si="25"/>
        <v/>
      </c>
      <c r="AG124" s="28" t="str">
        <f t="shared" si="26"/>
        <v/>
      </c>
      <c r="AH124" s="40" t="str">
        <f t="shared" si="27"/>
        <v/>
      </c>
      <c r="AO124" s="116"/>
      <c r="AQ124" s="10" t="str">
        <f t="shared" si="28"/>
        <v/>
      </c>
      <c r="AR124" s="10" t="str">
        <f>IF(Calculations!FJ124&lt;&gt;"",NORMSINV(Calculations!FJ124),"")</f>
        <v/>
      </c>
      <c r="AS124" s="40" t="str">
        <f t="shared" si="29"/>
        <v/>
      </c>
      <c r="AZ124" s="116"/>
      <c r="BD124" s="116"/>
    </row>
    <row r="125" spans="4:56" x14ac:dyDescent="0.2">
      <c r="D125" s="57" t="str">
        <f t="shared" si="21"/>
        <v/>
      </c>
      <c r="E125" s="10" t="str">
        <f t="shared" si="22"/>
        <v/>
      </c>
      <c r="F125" s="10" t="str">
        <f t="shared" si="23"/>
        <v/>
      </c>
      <c r="M125" s="116"/>
      <c r="T125" s="116"/>
      <c r="V125" s="10" t="str">
        <f t="shared" si="24"/>
        <v/>
      </c>
      <c r="W125" s="40" t="str">
        <f>IF(AND(Include_study="Yes",Sufficient_data="Yes"),((E:E-I$29)*SQRT(Calculations!CQ:CQ))/SQRT(1-Calculations!CQ:CQ/SUM(Calculations!CQ:CQ)),"")</f>
        <v/>
      </c>
      <c r="AD125" s="127"/>
      <c r="AF125" s="10" t="str">
        <f t="shared" si="25"/>
        <v/>
      </c>
      <c r="AG125" s="28" t="str">
        <f t="shared" si="26"/>
        <v/>
      </c>
      <c r="AH125" s="40" t="str">
        <f t="shared" si="27"/>
        <v/>
      </c>
      <c r="AO125" s="116"/>
      <c r="AQ125" s="10" t="str">
        <f t="shared" si="28"/>
        <v/>
      </c>
      <c r="AR125" s="10" t="str">
        <f>IF(Calculations!FJ125&lt;&gt;"",NORMSINV(Calculations!FJ125),"")</f>
        <v/>
      </c>
      <c r="AS125" s="40" t="str">
        <f t="shared" si="29"/>
        <v/>
      </c>
      <c r="AZ125" s="116"/>
      <c r="BD125" s="116"/>
    </row>
    <row r="126" spans="4:56" x14ac:dyDescent="0.2">
      <c r="D126" s="57" t="str">
        <f t="shared" si="21"/>
        <v/>
      </c>
      <c r="E126" s="10" t="str">
        <f t="shared" si="22"/>
        <v/>
      </c>
      <c r="F126" s="10" t="str">
        <f t="shared" si="23"/>
        <v/>
      </c>
      <c r="M126" s="116"/>
      <c r="T126" s="116"/>
      <c r="V126" s="10" t="str">
        <f t="shared" si="24"/>
        <v/>
      </c>
      <c r="W126" s="40" t="str">
        <f>IF(AND(Include_study="Yes",Sufficient_data="Yes"),((E:E-I$29)*SQRT(Calculations!CQ:CQ))/SQRT(1-Calculations!CQ:CQ/SUM(Calculations!CQ:CQ)),"")</f>
        <v/>
      </c>
      <c r="AD126" s="127"/>
      <c r="AF126" s="10" t="str">
        <f t="shared" si="25"/>
        <v/>
      </c>
      <c r="AG126" s="28" t="str">
        <f t="shared" si="26"/>
        <v/>
      </c>
      <c r="AH126" s="40" t="str">
        <f t="shared" si="27"/>
        <v/>
      </c>
      <c r="AO126" s="116"/>
      <c r="AQ126" s="10" t="str">
        <f t="shared" si="28"/>
        <v/>
      </c>
      <c r="AR126" s="10" t="str">
        <f>IF(Calculations!FJ126&lt;&gt;"",NORMSINV(Calculations!FJ126),"")</f>
        <v/>
      </c>
      <c r="AS126" s="40" t="str">
        <f t="shared" si="29"/>
        <v/>
      </c>
      <c r="AZ126" s="116"/>
      <c r="BD126" s="116"/>
    </row>
    <row r="127" spans="4:56" x14ac:dyDescent="0.2">
      <c r="D127" s="57" t="str">
        <f t="shared" si="21"/>
        <v/>
      </c>
      <c r="E127" s="10" t="str">
        <f t="shared" si="22"/>
        <v/>
      </c>
      <c r="F127" s="10" t="str">
        <f t="shared" si="23"/>
        <v/>
      </c>
      <c r="M127" s="116"/>
      <c r="T127" s="116"/>
      <c r="V127" s="10" t="str">
        <f t="shared" si="24"/>
        <v/>
      </c>
      <c r="W127" s="40" t="str">
        <f>IF(AND(Include_study="Yes",Sufficient_data="Yes"),((E:E-I$29)*SQRT(Calculations!CQ:CQ))/SQRT(1-Calculations!CQ:CQ/SUM(Calculations!CQ:CQ)),"")</f>
        <v/>
      </c>
      <c r="AD127" s="127"/>
      <c r="AF127" s="10" t="str">
        <f t="shared" si="25"/>
        <v/>
      </c>
      <c r="AG127" s="28" t="str">
        <f t="shared" si="26"/>
        <v/>
      </c>
      <c r="AH127" s="40" t="str">
        <f t="shared" si="27"/>
        <v/>
      </c>
      <c r="AO127" s="116"/>
      <c r="AQ127" s="10" t="str">
        <f t="shared" si="28"/>
        <v/>
      </c>
      <c r="AR127" s="10" t="str">
        <f>IF(Calculations!FJ127&lt;&gt;"",NORMSINV(Calculations!FJ127),"")</f>
        <v/>
      </c>
      <c r="AS127" s="40" t="str">
        <f t="shared" si="29"/>
        <v/>
      </c>
      <c r="AZ127" s="116"/>
      <c r="BD127" s="116"/>
    </row>
    <row r="128" spans="4:56" x14ac:dyDescent="0.2">
      <c r="D128" s="57" t="str">
        <f t="shared" si="21"/>
        <v/>
      </c>
      <c r="E128" s="10" t="str">
        <f t="shared" si="22"/>
        <v/>
      </c>
      <c r="F128" s="10" t="str">
        <f t="shared" si="23"/>
        <v/>
      </c>
      <c r="M128" s="116"/>
      <c r="T128" s="116"/>
      <c r="V128" s="10" t="str">
        <f t="shared" si="24"/>
        <v/>
      </c>
      <c r="W128" s="40" t="str">
        <f>IF(AND(Include_study="Yes",Sufficient_data="Yes"),((E:E-I$29)*SQRT(Calculations!CQ:CQ))/SQRT(1-Calculations!CQ:CQ/SUM(Calculations!CQ:CQ)),"")</f>
        <v/>
      </c>
      <c r="AD128" s="127"/>
      <c r="AF128" s="10" t="str">
        <f t="shared" si="25"/>
        <v/>
      </c>
      <c r="AG128" s="28" t="str">
        <f t="shared" si="26"/>
        <v/>
      </c>
      <c r="AH128" s="40" t="str">
        <f t="shared" si="27"/>
        <v/>
      </c>
      <c r="AO128" s="116"/>
      <c r="AQ128" s="10" t="str">
        <f t="shared" si="28"/>
        <v/>
      </c>
      <c r="AR128" s="10" t="str">
        <f>IF(Calculations!FJ128&lt;&gt;"",NORMSINV(Calculations!FJ128),"")</f>
        <v/>
      </c>
      <c r="AS128" s="40" t="str">
        <f t="shared" si="29"/>
        <v/>
      </c>
      <c r="AZ128" s="116"/>
      <c r="BD128" s="116"/>
    </row>
    <row r="129" spans="4:56" x14ac:dyDescent="0.2">
      <c r="D129" s="57" t="str">
        <f t="shared" si="21"/>
        <v/>
      </c>
      <c r="E129" s="10" t="str">
        <f t="shared" si="22"/>
        <v/>
      </c>
      <c r="F129" s="10" t="str">
        <f t="shared" si="23"/>
        <v/>
      </c>
      <c r="M129" s="116"/>
      <c r="T129" s="116"/>
      <c r="V129" s="10" t="str">
        <f t="shared" si="24"/>
        <v/>
      </c>
      <c r="W129" s="40" t="str">
        <f>IF(AND(Include_study="Yes",Sufficient_data="Yes"),((E:E-I$29)*SQRT(Calculations!CQ:CQ))/SQRT(1-Calculations!CQ:CQ/SUM(Calculations!CQ:CQ)),"")</f>
        <v/>
      </c>
      <c r="AD129" s="127"/>
      <c r="AF129" s="10" t="str">
        <f t="shared" si="25"/>
        <v/>
      </c>
      <c r="AG129" s="28" t="str">
        <f t="shared" si="26"/>
        <v/>
      </c>
      <c r="AH129" s="40" t="str">
        <f t="shared" si="27"/>
        <v/>
      </c>
      <c r="AO129" s="116"/>
      <c r="AQ129" s="10" t="str">
        <f t="shared" si="28"/>
        <v/>
      </c>
      <c r="AR129" s="10" t="str">
        <f>IF(Calculations!FJ129&lt;&gt;"",NORMSINV(Calculations!FJ129),"")</f>
        <v/>
      </c>
      <c r="AS129" s="40" t="str">
        <f t="shared" si="29"/>
        <v/>
      </c>
      <c r="AZ129" s="116"/>
      <c r="BD129" s="116"/>
    </row>
    <row r="130" spans="4:56" x14ac:dyDescent="0.2">
      <c r="D130" s="57" t="str">
        <f t="shared" si="21"/>
        <v/>
      </c>
      <c r="E130" s="10" t="str">
        <f t="shared" si="22"/>
        <v/>
      </c>
      <c r="F130" s="10" t="str">
        <f t="shared" si="23"/>
        <v/>
      </c>
      <c r="M130" s="116"/>
      <c r="T130" s="116"/>
      <c r="V130" s="10" t="str">
        <f t="shared" si="24"/>
        <v/>
      </c>
      <c r="W130" s="40" t="str">
        <f>IF(AND(Include_study="Yes",Sufficient_data="Yes"),((E:E-I$29)*SQRT(Calculations!CQ:CQ))/SQRT(1-Calculations!CQ:CQ/SUM(Calculations!CQ:CQ)),"")</f>
        <v/>
      </c>
      <c r="AD130" s="127"/>
      <c r="AF130" s="10" t="str">
        <f t="shared" si="25"/>
        <v/>
      </c>
      <c r="AG130" s="28" t="str">
        <f t="shared" ref="AG130:AG161" si="30">IF(AND(Include_study="Yes",Sufficient_data="Yes"),Inverse_standard_error,"")</f>
        <v/>
      </c>
      <c r="AH130" s="40" t="str">
        <f t="shared" ref="AH130:AH161" si="31">IF(AND(Include_study="Yes",Sufficient_data="Yes"),Z_score,"")</f>
        <v/>
      </c>
      <c r="AO130" s="116"/>
      <c r="AQ130" s="10" t="str">
        <f t="shared" si="28"/>
        <v/>
      </c>
      <c r="AR130" s="10" t="str">
        <f>IF(Calculations!FJ130&lt;&gt;"",NORMSINV(Calculations!FJ130),"")</f>
        <v/>
      </c>
      <c r="AS130" s="40" t="str">
        <f t="shared" ref="AS130:AS161" si="32">IF(AND(Include_study="Yes",Sufficient_data="Yes"),IF(AV$33="Standardized residuals",Standardized_residual,Z_score),"")</f>
        <v/>
      </c>
      <c r="AZ130" s="116"/>
      <c r="BD130" s="116"/>
    </row>
    <row r="131" spans="4:56" x14ac:dyDescent="0.2">
      <c r="D131" s="57" t="str">
        <f t="shared" si="21"/>
        <v/>
      </c>
      <c r="E131" s="10" t="str">
        <f t="shared" si="22"/>
        <v/>
      </c>
      <c r="F131" s="10" t="str">
        <f t="shared" si="23"/>
        <v/>
      </c>
      <c r="M131" s="116"/>
      <c r="T131" s="116"/>
      <c r="V131" s="10" t="str">
        <f t="shared" si="24"/>
        <v/>
      </c>
      <c r="W131" s="40" t="str">
        <f>IF(AND(Include_study="Yes",Sufficient_data="Yes"),((E:E-I$29)*SQRT(Calculations!CQ:CQ))/SQRT(1-Calculations!CQ:CQ/SUM(Calculations!CQ:CQ)),"")</f>
        <v/>
      </c>
      <c r="AD131" s="127"/>
      <c r="AF131" s="10" t="str">
        <f t="shared" si="25"/>
        <v/>
      </c>
      <c r="AG131" s="28" t="str">
        <f t="shared" si="30"/>
        <v/>
      </c>
      <c r="AH131" s="40" t="str">
        <f t="shared" si="31"/>
        <v/>
      </c>
      <c r="AO131" s="116"/>
      <c r="AQ131" s="10" t="str">
        <f t="shared" si="28"/>
        <v/>
      </c>
      <c r="AR131" s="10" t="str">
        <f>IF(Calculations!FJ131&lt;&gt;"",NORMSINV(Calculations!FJ131),"")</f>
        <v/>
      </c>
      <c r="AS131" s="40" t="str">
        <f t="shared" si="32"/>
        <v/>
      </c>
      <c r="AZ131" s="116"/>
      <c r="BD131" s="116"/>
    </row>
    <row r="132" spans="4:56" x14ac:dyDescent="0.2">
      <c r="D132" s="57" t="str">
        <f t="shared" si="21"/>
        <v/>
      </c>
      <c r="E132" s="10" t="str">
        <f t="shared" si="22"/>
        <v/>
      </c>
      <c r="F132" s="10" t="str">
        <f t="shared" si="23"/>
        <v/>
      </c>
      <c r="M132" s="116"/>
      <c r="T132" s="116"/>
      <c r="V132" s="10" t="str">
        <f t="shared" si="24"/>
        <v/>
      </c>
      <c r="W132" s="40" t="str">
        <f>IF(AND(Include_study="Yes",Sufficient_data="Yes"),((E:E-I$29)*SQRT(Calculations!CQ:CQ))/SQRT(1-Calculations!CQ:CQ/SUM(Calculations!CQ:CQ)),"")</f>
        <v/>
      </c>
      <c r="AD132" s="127"/>
      <c r="AF132" s="10" t="str">
        <f t="shared" si="25"/>
        <v/>
      </c>
      <c r="AG132" s="28" t="str">
        <f t="shared" si="30"/>
        <v/>
      </c>
      <c r="AH132" s="40" t="str">
        <f t="shared" si="31"/>
        <v/>
      </c>
      <c r="AO132" s="116"/>
      <c r="AQ132" s="10" t="str">
        <f t="shared" si="28"/>
        <v/>
      </c>
      <c r="AR132" s="10" t="str">
        <f>IF(Calculations!FJ132&lt;&gt;"",NORMSINV(Calculations!FJ132),"")</f>
        <v/>
      </c>
      <c r="AS132" s="40" t="str">
        <f t="shared" si="32"/>
        <v/>
      </c>
      <c r="AZ132" s="116"/>
      <c r="BD132" s="116"/>
    </row>
    <row r="133" spans="4:56" x14ac:dyDescent="0.2">
      <c r="D133" s="57" t="str">
        <f t="shared" si="21"/>
        <v/>
      </c>
      <c r="E133" s="10" t="str">
        <f t="shared" si="22"/>
        <v/>
      </c>
      <c r="F133" s="10" t="str">
        <f t="shared" si="23"/>
        <v/>
      </c>
      <c r="M133" s="116"/>
      <c r="T133" s="116"/>
      <c r="V133" s="10" t="str">
        <f t="shared" si="24"/>
        <v/>
      </c>
      <c r="W133" s="40" t="str">
        <f>IF(AND(Include_study="Yes",Sufficient_data="Yes"),((E:E-I$29)*SQRT(Calculations!CQ:CQ))/SQRT(1-Calculations!CQ:CQ/SUM(Calculations!CQ:CQ)),"")</f>
        <v/>
      </c>
      <c r="AD133" s="127"/>
      <c r="AF133" s="10" t="str">
        <f t="shared" si="25"/>
        <v/>
      </c>
      <c r="AG133" s="28" t="str">
        <f t="shared" si="30"/>
        <v/>
      </c>
      <c r="AH133" s="40" t="str">
        <f t="shared" si="31"/>
        <v/>
      </c>
      <c r="AO133" s="116"/>
      <c r="AQ133" s="10" t="str">
        <f t="shared" si="28"/>
        <v/>
      </c>
      <c r="AR133" s="10" t="str">
        <f>IF(Calculations!FJ133&lt;&gt;"",NORMSINV(Calculations!FJ133),"")</f>
        <v/>
      </c>
      <c r="AS133" s="40" t="str">
        <f t="shared" si="32"/>
        <v/>
      </c>
      <c r="AZ133" s="116"/>
      <c r="BD133" s="116"/>
    </row>
    <row r="134" spans="4:56" x14ac:dyDescent="0.2">
      <c r="D134" s="57" t="str">
        <f t="shared" si="21"/>
        <v/>
      </c>
      <c r="E134" s="10" t="str">
        <f t="shared" si="22"/>
        <v/>
      </c>
      <c r="F134" s="10" t="str">
        <f t="shared" si="23"/>
        <v/>
      </c>
      <c r="M134" s="116"/>
      <c r="T134" s="116"/>
      <c r="V134" s="10" t="str">
        <f t="shared" si="24"/>
        <v/>
      </c>
      <c r="W134" s="40" t="str">
        <f>IF(AND(Include_study="Yes",Sufficient_data="Yes"),((E:E-I$29)*SQRT(Calculations!CQ:CQ))/SQRT(1-Calculations!CQ:CQ/SUM(Calculations!CQ:CQ)),"")</f>
        <v/>
      </c>
      <c r="AD134" s="127"/>
      <c r="AF134" s="10" t="str">
        <f t="shared" si="25"/>
        <v/>
      </c>
      <c r="AG134" s="28" t="str">
        <f t="shared" si="30"/>
        <v/>
      </c>
      <c r="AH134" s="40" t="str">
        <f t="shared" si="31"/>
        <v/>
      </c>
      <c r="AO134" s="116"/>
      <c r="AQ134" s="10" t="str">
        <f t="shared" si="28"/>
        <v/>
      </c>
      <c r="AR134" s="10" t="str">
        <f>IF(Calculations!FJ134&lt;&gt;"",NORMSINV(Calculations!FJ134),"")</f>
        <v/>
      </c>
      <c r="AS134" s="40" t="str">
        <f t="shared" si="32"/>
        <v/>
      </c>
      <c r="AZ134" s="116"/>
      <c r="BD134" s="116"/>
    </row>
    <row r="135" spans="4:56" x14ac:dyDescent="0.2">
      <c r="D135" s="57" t="str">
        <f t="shared" si="21"/>
        <v/>
      </c>
      <c r="E135" s="10" t="str">
        <f t="shared" si="22"/>
        <v/>
      </c>
      <c r="F135" s="10" t="str">
        <f t="shared" si="23"/>
        <v/>
      </c>
      <c r="M135" s="116"/>
      <c r="T135" s="116"/>
      <c r="V135" s="10" t="str">
        <f t="shared" si="24"/>
        <v/>
      </c>
      <c r="W135" s="40" t="str">
        <f>IF(AND(Include_study="Yes",Sufficient_data="Yes"),((E:E-I$29)*SQRT(Calculations!CQ:CQ))/SQRT(1-Calculations!CQ:CQ/SUM(Calculations!CQ:CQ)),"")</f>
        <v/>
      </c>
      <c r="AD135" s="127"/>
      <c r="AF135" s="10" t="str">
        <f t="shared" si="25"/>
        <v/>
      </c>
      <c r="AG135" s="28" t="str">
        <f t="shared" si="30"/>
        <v/>
      </c>
      <c r="AH135" s="40" t="str">
        <f t="shared" si="31"/>
        <v/>
      </c>
      <c r="AO135" s="116"/>
      <c r="AQ135" s="10" t="str">
        <f t="shared" si="28"/>
        <v/>
      </c>
      <c r="AR135" s="10" t="str">
        <f>IF(Calculations!FJ135&lt;&gt;"",NORMSINV(Calculations!FJ135),"")</f>
        <v/>
      </c>
      <c r="AS135" s="40" t="str">
        <f t="shared" si="32"/>
        <v/>
      </c>
      <c r="AZ135" s="116"/>
      <c r="BD135" s="116"/>
    </row>
    <row r="136" spans="4:56" x14ac:dyDescent="0.2">
      <c r="D136" s="57" t="str">
        <f t="shared" si="21"/>
        <v/>
      </c>
      <c r="E136" s="10" t="str">
        <f t="shared" si="22"/>
        <v/>
      </c>
      <c r="F136" s="10" t="str">
        <f t="shared" si="23"/>
        <v/>
      </c>
      <c r="M136" s="116"/>
      <c r="T136" s="116"/>
      <c r="V136" s="10" t="str">
        <f t="shared" si="24"/>
        <v/>
      </c>
      <c r="W136" s="40" t="str">
        <f>IF(AND(Include_study="Yes",Sufficient_data="Yes"),((E:E-I$29)*SQRT(Calculations!CQ:CQ))/SQRT(1-Calculations!CQ:CQ/SUM(Calculations!CQ:CQ)),"")</f>
        <v/>
      </c>
      <c r="AD136" s="127"/>
      <c r="AF136" s="10" t="str">
        <f t="shared" si="25"/>
        <v/>
      </c>
      <c r="AG136" s="28" t="str">
        <f t="shared" si="30"/>
        <v/>
      </c>
      <c r="AH136" s="40" t="str">
        <f t="shared" si="31"/>
        <v/>
      </c>
      <c r="AO136" s="116"/>
      <c r="AQ136" s="10" t="str">
        <f t="shared" si="28"/>
        <v/>
      </c>
      <c r="AR136" s="10" t="str">
        <f>IF(Calculations!FJ136&lt;&gt;"",NORMSINV(Calculations!FJ136),"")</f>
        <v/>
      </c>
      <c r="AS136" s="40" t="str">
        <f t="shared" si="32"/>
        <v/>
      </c>
      <c r="AZ136" s="116"/>
      <c r="BD136" s="116"/>
    </row>
    <row r="137" spans="4:56" x14ac:dyDescent="0.2">
      <c r="D137" s="57" t="str">
        <f t="shared" si="21"/>
        <v/>
      </c>
      <c r="E137" s="10" t="str">
        <f t="shared" si="22"/>
        <v/>
      </c>
      <c r="F137" s="10" t="str">
        <f t="shared" si="23"/>
        <v/>
      </c>
      <c r="M137" s="116"/>
      <c r="T137" s="116"/>
      <c r="V137" s="10" t="str">
        <f t="shared" si="24"/>
        <v/>
      </c>
      <c r="W137" s="40" t="str">
        <f>IF(AND(Include_study="Yes",Sufficient_data="Yes"),((E:E-I$29)*SQRT(Calculations!CQ:CQ))/SQRT(1-Calculations!CQ:CQ/SUM(Calculations!CQ:CQ)),"")</f>
        <v/>
      </c>
      <c r="AD137" s="127"/>
      <c r="AF137" s="10" t="str">
        <f t="shared" si="25"/>
        <v/>
      </c>
      <c r="AG137" s="28" t="str">
        <f t="shared" si="30"/>
        <v/>
      </c>
      <c r="AH137" s="40" t="str">
        <f t="shared" si="31"/>
        <v/>
      </c>
      <c r="AO137" s="116"/>
      <c r="AQ137" s="10" t="str">
        <f t="shared" si="28"/>
        <v/>
      </c>
      <c r="AR137" s="10" t="str">
        <f>IF(Calculations!FJ137&lt;&gt;"",NORMSINV(Calculations!FJ137),"")</f>
        <v/>
      </c>
      <c r="AS137" s="40" t="str">
        <f t="shared" si="32"/>
        <v/>
      </c>
      <c r="AZ137" s="116"/>
      <c r="BD137" s="116"/>
    </row>
    <row r="138" spans="4:56" x14ac:dyDescent="0.2">
      <c r="D138" s="57" t="str">
        <f t="shared" si="21"/>
        <v/>
      </c>
      <c r="E138" s="10" t="str">
        <f t="shared" si="22"/>
        <v/>
      </c>
      <c r="F138" s="10" t="str">
        <f t="shared" si="23"/>
        <v/>
      </c>
      <c r="M138" s="116"/>
      <c r="T138" s="116"/>
      <c r="V138" s="10" t="str">
        <f t="shared" si="24"/>
        <v/>
      </c>
      <c r="W138" s="40" t="str">
        <f>IF(AND(Include_study="Yes",Sufficient_data="Yes"),((E:E-I$29)*SQRT(Calculations!CQ:CQ))/SQRT(1-Calculations!CQ:CQ/SUM(Calculations!CQ:CQ)),"")</f>
        <v/>
      </c>
      <c r="AD138" s="127"/>
      <c r="AF138" s="10" t="str">
        <f t="shared" si="25"/>
        <v/>
      </c>
      <c r="AG138" s="28" t="str">
        <f t="shared" si="30"/>
        <v/>
      </c>
      <c r="AH138" s="40" t="str">
        <f t="shared" si="31"/>
        <v/>
      </c>
      <c r="AO138" s="116"/>
      <c r="AQ138" s="10" t="str">
        <f t="shared" si="28"/>
        <v/>
      </c>
      <c r="AR138" s="10" t="str">
        <f>IF(Calculations!FJ138&lt;&gt;"",NORMSINV(Calculations!FJ138),"")</f>
        <v/>
      </c>
      <c r="AS138" s="40" t="str">
        <f t="shared" si="32"/>
        <v/>
      </c>
      <c r="AZ138" s="116"/>
      <c r="BD138" s="116"/>
    </row>
    <row r="139" spans="4:56" x14ac:dyDescent="0.2">
      <c r="D139" s="57" t="str">
        <f t="shared" si="21"/>
        <v/>
      </c>
      <c r="E139" s="10" t="str">
        <f t="shared" si="22"/>
        <v/>
      </c>
      <c r="F139" s="10" t="str">
        <f t="shared" si="23"/>
        <v/>
      </c>
      <c r="M139" s="116"/>
      <c r="T139" s="116"/>
      <c r="V139" s="10" t="str">
        <f t="shared" si="24"/>
        <v/>
      </c>
      <c r="W139" s="40" t="str">
        <f>IF(AND(Include_study="Yes",Sufficient_data="Yes"),((E:E-I$29)*SQRT(Calculations!CQ:CQ))/SQRT(1-Calculations!CQ:CQ/SUM(Calculations!CQ:CQ)),"")</f>
        <v/>
      </c>
      <c r="AD139" s="127"/>
      <c r="AF139" s="10" t="str">
        <f t="shared" si="25"/>
        <v/>
      </c>
      <c r="AG139" s="28" t="str">
        <f t="shared" si="30"/>
        <v/>
      </c>
      <c r="AH139" s="40" t="str">
        <f t="shared" si="31"/>
        <v/>
      </c>
      <c r="AO139" s="116"/>
      <c r="AQ139" s="10" t="str">
        <f t="shared" si="28"/>
        <v/>
      </c>
      <c r="AR139" s="10" t="str">
        <f>IF(Calculations!FJ139&lt;&gt;"",NORMSINV(Calculations!FJ139),"")</f>
        <v/>
      </c>
      <c r="AS139" s="40" t="str">
        <f t="shared" si="32"/>
        <v/>
      </c>
      <c r="AZ139" s="116"/>
      <c r="BD139" s="116"/>
    </row>
    <row r="140" spans="4:56" x14ac:dyDescent="0.2">
      <c r="D140" s="57" t="str">
        <f t="shared" si="21"/>
        <v/>
      </c>
      <c r="E140" s="10" t="str">
        <f t="shared" si="22"/>
        <v/>
      </c>
      <c r="F140" s="10" t="str">
        <f t="shared" si="23"/>
        <v/>
      </c>
      <c r="M140" s="116"/>
      <c r="T140" s="116"/>
      <c r="V140" s="10" t="str">
        <f t="shared" si="24"/>
        <v/>
      </c>
      <c r="W140" s="40" t="str">
        <f>IF(AND(Include_study="Yes",Sufficient_data="Yes"),((E:E-I$29)*SQRT(Calculations!CQ:CQ))/SQRT(1-Calculations!CQ:CQ/SUM(Calculations!CQ:CQ)),"")</f>
        <v/>
      </c>
      <c r="AD140" s="127"/>
      <c r="AF140" s="10" t="str">
        <f t="shared" si="25"/>
        <v/>
      </c>
      <c r="AG140" s="28" t="str">
        <f t="shared" si="30"/>
        <v/>
      </c>
      <c r="AH140" s="40" t="str">
        <f t="shared" si="31"/>
        <v/>
      </c>
      <c r="AO140" s="116"/>
      <c r="AQ140" s="10" t="str">
        <f t="shared" si="28"/>
        <v/>
      </c>
      <c r="AR140" s="10" t="str">
        <f>IF(Calculations!FJ140&lt;&gt;"",NORMSINV(Calculations!FJ140),"")</f>
        <v/>
      </c>
      <c r="AS140" s="40" t="str">
        <f t="shared" si="32"/>
        <v/>
      </c>
      <c r="AZ140" s="116"/>
      <c r="BD140" s="116"/>
    </row>
    <row r="141" spans="4:56" x14ac:dyDescent="0.2">
      <c r="D141" s="57" t="str">
        <f t="shared" si="21"/>
        <v/>
      </c>
      <c r="E141" s="10" t="str">
        <f t="shared" si="22"/>
        <v/>
      </c>
      <c r="F141" s="10" t="str">
        <f t="shared" si="23"/>
        <v/>
      </c>
      <c r="M141" s="116"/>
      <c r="T141" s="116"/>
      <c r="V141" s="10" t="str">
        <f t="shared" si="24"/>
        <v/>
      </c>
      <c r="W141" s="40" t="str">
        <f>IF(AND(Include_study="Yes",Sufficient_data="Yes"),((E:E-I$29)*SQRT(Calculations!CQ:CQ))/SQRT(1-Calculations!CQ:CQ/SUM(Calculations!CQ:CQ)),"")</f>
        <v/>
      </c>
      <c r="AD141" s="127"/>
      <c r="AF141" s="10" t="str">
        <f t="shared" si="25"/>
        <v/>
      </c>
      <c r="AG141" s="28" t="str">
        <f t="shared" si="30"/>
        <v/>
      </c>
      <c r="AH141" s="40" t="str">
        <f t="shared" si="31"/>
        <v/>
      </c>
      <c r="AO141" s="116"/>
      <c r="AQ141" s="10" t="str">
        <f t="shared" si="28"/>
        <v/>
      </c>
      <c r="AR141" s="10" t="str">
        <f>IF(Calculations!FJ141&lt;&gt;"",NORMSINV(Calculations!FJ141),"")</f>
        <v/>
      </c>
      <c r="AS141" s="40" t="str">
        <f t="shared" si="32"/>
        <v/>
      </c>
      <c r="AZ141" s="116"/>
      <c r="BD141" s="116"/>
    </row>
    <row r="142" spans="4:56" x14ac:dyDescent="0.2">
      <c r="D142" s="57" t="str">
        <f t="shared" si="21"/>
        <v/>
      </c>
      <c r="E142" s="10" t="str">
        <f t="shared" si="22"/>
        <v/>
      </c>
      <c r="F142" s="10" t="str">
        <f t="shared" si="23"/>
        <v/>
      </c>
      <c r="M142" s="116"/>
      <c r="T142" s="116"/>
      <c r="V142" s="10" t="str">
        <f t="shared" si="24"/>
        <v/>
      </c>
      <c r="W142" s="40" t="str">
        <f>IF(AND(Include_study="Yes",Sufficient_data="Yes"),((E:E-I$29)*SQRT(Calculations!CQ:CQ))/SQRT(1-Calculations!CQ:CQ/SUM(Calculations!CQ:CQ)),"")</f>
        <v/>
      </c>
      <c r="AD142" s="127"/>
      <c r="AF142" s="10" t="str">
        <f t="shared" si="25"/>
        <v/>
      </c>
      <c r="AG142" s="28" t="str">
        <f t="shared" si="30"/>
        <v/>
      </c>
      <c r="AH142" s="40" t="str">
        <f t="shared" si="31"/>
        <v/>
      </c>
      <c r="AO142" s="116"/>
      <c r="AQ142" s="10" t="str">
        <f t="shared" si="28"/>
        <v/>
      </c>
      <c r="AR142" s="10" t="str">
        <f>IF(Calculations!FJ142&lt;&gt;"",NORMSINV(Calculations!FJ142),"")</f>
        <v/>
      </c>
      <c r="AS142" s="40" t="str">
        <f t="shared" si="32"/>
        <v/>
      </c>
      <c r="AZ142" s="116"/>
      <c r="BD142" s="116"/>
    </row>
    <row r="143" spans="4:56" x14ac:dyDescent="0.2">
      <c r="D143" s="57" t="str">
        <f t="shared" si="21"/>
        <v/>
      </c>
      <c r="E143" s="10" t="str">
        <f t="shared" si="22"/>
        <v/>
      </c>
      <c r="F143" s="10" t="str">
        <f t="shared" si="23"/>
        <v/>
      </c>
      <c r="M143" s="116"/>
      <c r="T143" s="116"/>
      <c r="V143" s="10" t="str">
        <f t="shared" si="24"/>
        <v/>
      </c>
      <c r="W143" s="40" t="str">
        <f>IF(AND(Include_study="Yes",Sufficient_data="Yes"),((E:E-I$29)*SQRT(Calculations!CQ:CQ))/SQRT(1-Calculations!CQ:CQ/SUM(Calculations!CQ:CQ)),"")</f>
        <v/>
      </c>
      <c r="AD143" s="127"/>
      <c r="AF143" s="10" t="str">
        <f t="shared" si="25"/>
        <v/>
      </c>
      <c r="AG143" s="28" t="str">
        <f t="shared" si="30"/>
        <v/>
      </c>
      <c r="AH143" s="40" t="str">
        <f t="shared" si="31"/>
        <v/>
      </c>
      <c r="AO143" s="116"/>
      <c r="AQ143" s="10" t="str">
        <f t="shared" si="28"/>
        <v/>
      </c>
      <c r="AR143" s="10" t="str">
        <f>IF(Calculations!FJ143&lt;&gt;"",NORMSINV(Calculations!FJ143),"")</f>
        <v/>
      </c>
      <c r="AS143" s="40" t="str">
        <f t="shared" si="32"/>
        <v/>
      </c>
      <c r="AZ143" s="116"/>
      <c r="BD143" s="116"/>
    </row>
    <row r="144" spans="4:56" x14ac:dyDescent="0.2">
      <c r="D144" s="57" t="str">
        <f t="shared" si="21"/>
        <v/>
      </c>
      <c r="E144" s="10" t="str">
        <f t="shared" si="22"/>
        <v/>
      </c>
      <c r="F144" s="10" t="str">
        <f t="shared" si="23"/>
        <v/>
      </c>
      <c r="M144" s="116"/>
      <c r="T144" s="116"/>
      <c r="V144" s="10" t="str">
        <f t="shared" si="24"/>
        <v/>
      </c>
      <c r="W144" s="40" t="str">
        <f>IF(AND(Include_study="Yes",Sufficient_data="Yes"),((E:E-I$29)*SQRT(Calculations!CQ:CQ))/SQRT(1-Calculations!CQ:CQ/SUM(Calculations!CQ:CQ)),"")</f>
        <v/>
      </c>
      <c r="AD144" s="127"/>
      <c r="AF144" s="10" t="str">
        <f t="shared" si="25"/>
        <v/>
      </c>
      <c r="AG144" s="28" t="str">
        <f t="shared" si="30"/>
        <v/>
      </c>
      <c r="AH144" s="40" t="str">
        <f t="shared" si="31"/>
        <v/>
      </c>
      <c r="AO144" s="116"/>
      <c r="AQ144" s="10" t="str">
        <f t="shared" si="28"/>
        <v/>
      </c>
      <c r="AR144" s="10" t="str">
        <f>IF(Calculations!FJ144&lt;&gt;"",NORMSINV(Calculations!FJ144),"")</f>
        <v/>
      </c>
      <c r="AS144" s="40" t="str">
        <f t="shared" si="32"/>
        <v/>
      </c>
      <c r="AZ144" s="116"/>
      <c r="BD144" s="116"/>
    </row>
    <row r="145" spans="4:56" x14ac:dyDescent="0.2">
      <c r="D145" s="57" t="str">
        <f t="shared" si="21"/>
        <v/>
      </c>
      <c r="E145" s="10" t="str">
        <f t="shared" si="22"/>
        <v/>
      </c>
      <c r="F145" s="10" t="str">
        <f t="shared" si="23"/>
        <v/>
      </c>
      <c r="M145" s="116"/>
      <c r="T145" s="116"/>
      <c r="V145" s="10" t="str">
        <f t="shared" si="24"/>
        <v/>
      </c>
      <c r="W145" s="40" t="str">
        <f>IF(AND(Include_study="Yes",Sufficient_data="Yes"),((E:E-I$29)*SQRT(Calculations!CQ:CQ))/SQRT(1-Calculations!CQ:CQ/SUM(Calculations!CQ:CQ)),"")</f>
        <v/>
      </c>
      <c r="AD145" s="127"/>
      <c r="AF145" s="10" t="str">
        <f t="shared" si="25"/>
        <v/>
      </c>
      <c r="AG145" s="28" t="str">
        <f t="shared" si="30"/>
        <v/>
      </c>
      <c r="AH145" s="40" t="str">
        <f t="shared" si="31"/>
        <v/>
      </c>
      <c r="AO145" s="116"/>
      <c r="AQ145" s="10" t="str">
        <f t="shared" si="28"/>
        <v/>
      </c>
      <c r="AR145" s="10" t="str">
        <f>IF(Calculations!FJ145&lt;&gt;"",NORMSINV(Calculations!FJ145),"")</f>
        <v/>
      </c>
      <c r="AS145" s="40" t="str">
        <f t="shared" si="32"/>
        <v/>
      </c>
      <c r="AZ145" s="116"/>
      <c r="BD145" s="116"/>
    </row>
    <row r="146" spans="4:56" x14ac:dyDescent="0.2">
      <c r="D146" s="57" t="str">
        <f t="shared" si="21"/>
        <v/>
      </c>
      <c r="E146" s="10" t="str">
        <f t="shared" si="22"/>
        <v/>
      </c>
      <c r="F146" s="10" t="str">
        <f t="shared" si="23"/>
        <v/>
      </c>
      <c r="M146" s="116"/>
      <c r="T146" s="116"/>
      <c r="V146" s="10" t="str">
        <f t="shared" si="24"/>
        <v/>
      </c>
      <c r="W146" s="40" t="str">
        <f>IF(AND(Include_study="Yes",Sufficient_data="Yes"),((E:E-I$29)*SQRT(Calculations!CQ:CQ))/SQRT(1-Calculations!CQ:CQ/SUM(Calculations!CQ:CQ)),"")</f>
        <v/>
      </c>
      <c r="AD146" s="127"/>
      <c r="AF146" s="10" t="str">
        <f t="shared" si="25"/>
        <v/>
      </c>
      <c r="AG146" s="28" t="str">
        <f t="shared" si="30"/>
        <v/>
      </c>
      <c r="AH146" s="40" t="str">
        <f t="shared" si="31"/>
        <v/>
      </c>
      <c r="AO146" s="116"/>
      <c r="AQ146" s="10" t="str">
        <f t="shared" si="28"/>
        <v/>
      </c>
      <c r="AR146" s="10" t="str">
        <f>IF(Calculations!FJ146&lt;&gt;"",NORMSINV(Calculations!FJ146),"")</f>
        <v/>
      </c>
      <c r="AS146" s="40" t="str">
        <f t="shared" si="32"/>
        <v/>
      </c>
      <c r="AZ146" s="116"/>
      <c r="BD146" s="116"/>
    </row>
    <row r="147" spans="4:56" x14ac:dyDescent="0.2">
      <c r="D147" s="57" t="str">
        <f t="shared" si="21"/>
        <v/>
      </c>
      <c r="E147" s="10" t="str">
        <f t="shared" si="22"/>
        <v/>
      </c>
      <c r="F147" s="10" t="str">
        <f t="shared" si="23"/>
        <v/>
      </c>
      <c r="M147" s="116"/>
      <c r="T147" s="116"/>
      <c r="V147" s="10" t="str">
        <f t="shared" si="24"/>
        <v/>
      </c>
      <c r="W147" s="40" t="str">
        <f>IF(AND(Include_study="Yes",Sufficient_data="Yes"),((E:E-I$29)*SQRT(Calculations!CQ:CQ))/SQRT(1-Calculations!CQ:CQ/SUM(Calculations!CQ:CQ)),"")</f>
        <v/>
      </c>
      <c r="AD147" s="127"/>
      <c r="AF147" s="10" t="str">
        <f t="shared" si="25"/>
        <v/>
      </c>
      <c r="AG147" s="28" t="str">
        <f t="shared" si="30"/>
        <v/>
      </c>
      <c r="AH147" s="40" t="str">
        <f t="shared" si="31"/>
        <v/>
      </c>
      <c r="AO147" s="116"/>
      <c r="AQ147" s="10" t="str">
        <f t="shared" si="28"/>
        <v/>
      </c>
      <c r="AR147" s="10" t="str">
        <f>IF(Calculations!FJ147&lt;&gt;"",NORMSINV(Calculations!FJ147),"")</f>
        <v/>
      </c>
      <c r="AS147" s="40" t="str">
        <f t="shared" si="32"/>
        <v/>
      </c>
      <c r="AZ147" s="116"/>
      <c r="BD147" s="116"/>
    </row>
    <row r="148" spans="4:56" x14ac:dyDescent="0.2">
      <c r="D148" s="57" t="str">
        <f t="shared" si="21"/>
        <v/>
      </c>
      <c r="E148" s="10" t="str">
        <f t="shared" si="22"/>
        <v/>
      </c>
      <c r="F148" s="10" t="str">
        <f t="shared" si="23"/>
        <v/>
      </c>
      <c r="M148" s="116"/>
      <c r="T148" s="116"/>
      <c r="V148" s="10" t="str">
        <f t="shared" si="24"/>
        <v/>
      </c>
      <c r="W148" s="40" t="str">
        <f>IF(AND(Include_study="Yes",Sufficient_data="Yes"),((E:E-I$29)*SQRT(Calculations!CQ:CQ))/SQRT(1-Calculations!CQ:CQ/SUM(Calculations!CQ:CQ)),"")</f>
        <v/>
      </c>
      <c r="AD148" s="127"/>
      <c r="AF148" s="10" t="str">
        <f t="shared" si="25"/>
        <v/>
      </c>
      <c r="AG148" s="28" t="str">
        <f t="shared" si="30"/>
        <v/>
      </c>
      <c r="AH148" s="40" t="str">
        <f t="shared" si="31"/>
        <v/>
      </c>
      <c r="AO148" s="116"/>
      <c r="AQ148" s="10" t="str">
        <f t="shared" si="28"/>
        <v/>
      </c>
      <c r="AR148" s="10" t="str">
        <f>IF(Calculations!FJ148&lt;&gt;"",NORMSINV(Calculations!FJ148),"")</f>
        <v/>
      </c>
      <c r="AS148" s="40" t="str">
        <f t="shared" si="32"/>
        <v/>
      </c>
      <c r="AZ148" s="116"/>
      <c r="BD148" s="116"/>
    </row>
    <row r="149" spans="4:56" x14ac:dyDescent="0.2">
      <c r="D149" s="57" t="str">
        <f t="shared" si="21"/>
        <v/>
      </c>
      <c r="E149" s="10" t="str">
        <f t="shared" si="22"/>
        <v/>
      </c>
      <c r="F149" s="10" t="str">
        <f t="shared" si="23"/>
        <v/>
      </c>
      <c r="M149" s="116"/>
      <c r="T149" s="116"/>
      <c r="V149" s="10" t="str">
        <f t="shared" si="24"/>
        <v/>
      </c>
      <c r="W149" s="40" t="str">
        <f>IF(AND(Include_study="Yes",Sufficient_data="Yes"),((E:E-I$29)*SQRT(Calculations!CQ:CQ))/SQRT(1-Calculations!CQ:CQ/SUM(Calculations!CQ:CQ)),"")</f>
        <v/>
      </c>
      <c r="AD149" s="127"/>
      <c r="AF149" s="10" t="str">
        <f t="shared" si="25"/>
        <v/>
      </c>
      <c r="AG149" s="28" t="str">
        <f t="shared" si="30"/>
        <v/>
      </c>
      <c r="AH149" s="40" t="str">
        <f t="shared" si="31"/>
        <v/>
      </c>
      <c r="AO149" s="116"/>
      <c r="AQ149" s="10" t="str">
        <f t="shared" si="28"/>
        <v/>
      </c>
      <c r="AR149" s="10" t="str">
        <f>IF(Calculations!FJ149&lt;&gt;"",NORMSINV(Calculations!FJ149),"")</f>
        <v/>
      </c>
      <c r="AS149" s="40" t="str">
        <f t="shared" si="32"/>
        <v/>
      </c>
      <c r="AZ149" s="116"/>
      <c r="BD149" s="116"/>
    </row>
    <row r="150" spans="4:56" x14ac:dyDescent="0.2">
      <c r="D150" s="57" t="str">
        <f t="shared" si="21"/>
        <v/>
      </c>
      <c r="E150" s="10" t="str">
        <f t="shared" si="22"/>
        <v/>
      </c>
      <c r="F150" s="10" t="str">
        <f t="shared" si="23"/>
        <v/>
      </c>
      <c r="M150" s="116"/>
      <c r="T150" s="116"/>
      <c r="V150" s="10" t="str">
        <f t="shared" si="24"/>
        <v/>
      </c>
      <c r="W150" s="40" t="str">
        <f>IF(AND(Include_study="Yes",Sufficient_data="Yes"),((E:E-I$29)*SQRT(Calculations!CQ:CQ))/SQRT(1-Calculations!CQ:CQ/SUM(Calculations!CQ:CQ)),"")</f>
        <v/>
      </c>
      <c r="AD150" s="127"/>
      <c r="AF150" s="10" t="str">
        <f t="shared" si="25"/>
        <v/>
      </c>
      <c r="AG150" s="28" t="str">
        <f t="shared" si="30"/>
        <v/>
      </c>
      <c r="AH150" s="40" t="str">
        <f t="shared" si="31"/>
        <v/>
      </c>
      <c r="AO150" s="116"/>
      <c r="AQ150" s="10" t="str">
        <f t="shared" si="28"/>
        <v/>
      </c>
      <c r="AR150" s="10" t="str">
        <f>IF(Calculations!FJ150&lt;&gt;"",NORMSINV(Calculations!FJ150),"")</f>
        <v/>
      </c>
      <c r="AS150" s="40" t="str">
        <f t="shared" si="32"/>
        <v/>
      </c>
      <c r="AZ150" s="116"/>
      <c r="BD150" s="116"/>
    </row>
    <row r="151" spans="4:56" x14ac:dyDescent="0.2">
      <c r="D151" s="57" t="str">
        <f t="shared" si="21"/>
        <v/>
      </c>
      <c r="E151" s="10" t="str">
        <f t="shared" si="22"/>
        <v/>
      </c>
      <c r="F151" s="10" t="str">
        <f t="shared" si="23"/>
        <v/>
      </c>
      <c r="M151" s="116"/>
      <c r="T151" s="116"/>
      <c r="V151" s="10" t="str">
        <f t="shared" si="24"/>
        <v/>
      </c>
      <c r="W151" s="40" t="str">
        <f>IF(AND(Include_study="Yes",Sufficient_data="Yes"),((E:E-I$29)*SQRT(Calculations!CQ:CQ))/SQRT(1-Calculations!CQ:CQ/SUM(Calculations!CQ:CQ)),"")</f>
        <v/>
      </c>
      <c r="AD151" s="127"/>
      <c r="AF151" s="10" t="str">
        <f t="shared" si="25"/>
        <v/>
      </c>
      <c r="AG151" s="28" t="str">
        <f t="shared" si="30"/>
        <v/>
      </c>
      <c r="AH151" s="40" t="str">
        <f t="shared" si="31"/>
        <v/>
      </c>
      <c r="AO151" s="116"/>
      <c r="AQ151" s="10" t="str">
        <f t="shared" si="28"/>
        <v/>
      </c>
      <c r="AR151" s="10" t="str">
        <f>IF(Calculations!FJ151&lt;&gt;"",NORMSINV(Calculations!FJ151),"")</f>
        <v/>
      </c>
      <c r="AS151" s="40" t="str">
        <f t="shared" si="32"/>
        <v/>
      </c>
      <c r="AZ151" s="116"/>
      <c r="BD151" s="116"/>
    </row>
    <row r="152" spans="4:56" x14ac:dyDescent="0.2">
      <c r="D152" s="57" t="str">
        <f t="shared" si="21"/>
        <v/>
      </c>
      <c r="E152" s="10" t="str">
        <f t="shared" si="22"/>
        <v/>
      </c>
      <c r="F152" s="10" t="str">
        <f t="shared" si="23"/>
        <v/>
      </c>
      <c r="M152" s="116"/>
      <c r="T152" s="116"/>
      <c r="V152" s="10" t="str">
        <f t="shared" si="24"/>
        <v/>
      </c>
      <c r="W152" s="40" t="str">
        <f>IF(AND(Include_study="Yes",Sufficient_data="Yes"),((E:E-I$29)*SQRT(Calculations!CQ:CQ))/SQRT(1-Calculations!CQ:CQ/SUM(Calculations!CQ:CQ)),"")</f>
        <v/>
      </c>
      <c r="AD152" s="127"/>
      <c r="AF152" s="10" t="str">
        <f t="shared" si="25"/>
        <v/>
      </c>
      <c r="AG152" s="28" t="str">
        <f t="shared" si="30"/>
        <v/>
      </c>
      <c r="AH152" s="40" t="str">
        <f t="shared" si="31"/>
        <v/>
      </c>
      <c r="AO152" s="116"/>
      <c r="AQ152" s="10" t="str">
        <f t="shared" si="28"/>
        <v/>
      </c>
      <c r="AR152" s="10" t="str">
        <f>IF(Calculations!FJ152&lt;&gt;"",NORMSINV(Calculations!FJ152),"")</f>
        <v/>
      </c>
      <c r="AS152" s="40" t="str">
        <f t="shared" si="32"/>
        <v/>
      </c>
      <c r="AZ152" s="116"/>
      <c r="BD152" s="116"/>
    </row>
    <row r="153" spans="4:56" x14ac:dyDescent="0.2">
      <c r="D153" s="57" t="str">
        <f t="shared" si="21"/>
        <v/>
      </c>
      <c r="E153" s="10" t="str">
        <f t="shared" si="22"/>
        <v/>
      </c>
      <c r="F153" s="10" t="str">
        <f t="shared" si="23"/>
        <v/>
      </c>
      <c r="M153" s="116"/>
      <c r="T153" s="116"/>
      <c r="V153" s="10" t="str">
        <f t="shared" si="24"/>
        <v/>
      </c>
      <c r="W153" s="40" t="str">
        <f>IF(AND(Include_study="Yes",Sufficient_data="Yes"),((E:E-I$29)*SQRT(Calculations!CQ:CQ))/SQRT(1-Calculations!CQ:CQ/SUM(Calculations!CQ:CQ)),"")</f>
        <v/>
      </c>
      <c r="AD153" s="127"/>
      <c r="AF153" s="10" t="str">
        <f t="shared" si="25"/>
        <v/>
      </c>
      <c r="AG153" s="28" t="str">
        <f t="shared" si="30"/>
        <v/>
      </c>
      <c r="AH153" s="40" t="str">
        <f t="shared" si="31"/>
        <v/>
      </c>
      <c r="AO153" s="116"/>
      <c r="AQ153" s="10" t="str">
        <f t="shared" si="28"/>
        <v/>
      </c>
      <c r="AR153" s="10" t="str">
        <f>IF(Calculations!FJ153&lt;&gt;"",NORMSINV(Calculations!FJ153),"")</f>
        <v/>
      </c>
      <c r="AS153" s="40" t="str">
        <f t="shared" si="32"/>
        <v/>
      </c>
      <c r="AZ153" s="116"/>
      <c r="BD153" s="116"/>
    </row>
    <row r="154" spans="4:56" x14ac:dyDescent="0.2">
      <c r="D154" s="57" t="str">
        <f t="shared" si="21"/>
        <v/>
      </c>
      <c r="E154" s="10" t="str">
        <f t="shared" si="22"/>
        <v/>
      </c>
      <c r="F154" s="10" t="str">
        <f t="shared" si="23"/>
        <v/>
      </c>
      <c r="M154" s="116"/>
      <c r="T154" s="116"/>
      <c r="V154" s="10" t="str">
        <f t="shared" si="24"/>
        <v/>
      </c>
      <c r="W154" s="40" t="str">
        <f>IF(AND(Include_study="Yes",Sufficient_data="Yes"),((E:E-I$29)*SQRT(Calculations!CQ:CQ))/SQRT(1-Calculations!CQ:CQ/SUM(Calculations!CQ:CQ)),"")</f>
        <v/>
      </c>
      <c r="AD154" s="127"/>
      <c r="AF154" s="10" t="str">
        <f t="shared" si="25"/>
        <v/>
      </c>
      <c r="AG154" s="28" t="str">
        <f t="shared" si="30"/>
        <v/>
      </c>
      <c r="AH154" s="40" t="str">
        <f t="shared" si="31"/>
        <v/>
      </c>
      <c r="AO154" s="116"/>
      <c r="AQ154" s="10" t="str">
        <f t="shared" si="28"/>
        <v/>
      </c>
      <c r="AR154" s="10" t="str">
        <f>IF(Calculations!FJ154&lt;&gt;"",NORMSINV(Calculations!FJ154),"")</f>
        <v/>
      </c>
      <c r="AS154" s="40" t="str">
        <f t="shared" si="32"/>
        <v/>
      </c>
      <c r="AZ154" s="116"/>
      <c r="BD154" s="116"/>
    </row>
    <row r="155" spans="4:56" x14ac:dyDescent="0.2">
      <c r="D155" s="57" t="str">
        <f t="shared" si="21"/>
        <v/>
      </c>
      <c r="E155" s="10" t="str">
        <f t="shared" si="22"/>
        <v/>
      </c>
      <c r="F155" s="10" t="str">
        <f t="shared" si="23"/>
        <v/>
      </c>
      <c r="M155" s="116"/>
      <c r="T155" s="116"/>
      <c r="V155" s="10" t="str">
        <f t="shared" si="24"/>
        <v/>
      </c>
      <c r="W155" s="40" t="str">
        <f>IF(AND(Include_study="Yes",Sufficient_data="Yes"),((E:E-I$29)*SQRT(Calculations!CQ:CQ))/SQRT(1-Calculations!CQ:CQ/SUM(Calculations!CQ:CQ)),"")</f>
        <v/>
      </c>
      <c r="AD155" s="127"/>
      <c r="AF155" s="10" t="str">
        <f t="shared" si="25"/>
        <v/>
      </c>
      <c r="AG155" s="28" t="str">
        <f t="shared" si="30"/>
        <v/>
      </c>
      <c r="AH155" s="40" t="str">
        <f t="shared" si="31"/>
        <v/>
      </c>
      <c r="AO155" s="116"/>
      <c r="AQ155" s="10" t="str">
        <f t="shared" si="28"/>
        <v/>
      </c>
      <c r="AR155" s="10" t="str">
        <f>IF(Calculations!FJ155&lt;&gt;"",NORMSINV(Calculations!FJ155),"")</f>
        <v/>
      </c>
      <c r="AS155" s="40" t="str">
        <f t="shared" si="32"/>
        <v/>
      </c>
      <c r="AZ155" s="116"/>
      <c r="BD155" s="116"/>
    </row>
    <row r="156" spans="4:56" x14ac:dyDescent="0.2">
      <c r="D156" s="57" t="str">
        <f t="shared" si="21"/>
        <v/>
      </c>
      <c r="E156" s="10" t="str">
        <f t="shared" si="22"/>
        <v/>
      </c>
      <c r="F156" s="10" t="str">
        <f t="shared" si="23"/>
        <v/>
      </c>
      <c r="M156" s="116"/>
      <c r="T156" s="116"/>
      <c r="V156" s="10" t="str">
        <f t="shared" si="24"/>
        <v/>
      </c>
      <c r="W156" s="40" t="str">
        <f>IF(AND(Include_study="Yes",Sufficient_data="Yes"),((E:E-I$29)*SQRT(Calculations!CQ:CQ))/SQRT(1-Calculations!CQ:CQ/SUM(Calculations!CQ:CQ)),"")</f>
        <v/>
      </c>
      <c r="AD156" s="127"/>
      <c r="AF156" s="10" t="str">
        <f t="shared" si="25"/>
        <v/>
      </c>
      <c r="AG156" s="28" t="str">
        <f t="shared" si="30"/>
        <v/>
      </c>
      <c r="AH156" s="40" t="str">
        <f t="shared" si="31"/>
        <v/>
      </c>
      <c r="AO156" s="116"/>
      <c r="AQ156" s="10" t="str">
        <f t="shared" si="28"/>
        <v/>
      </c>
      <c r="AR156" s="10" t="str">
        <f>IF(Calculations!FJ156&lt;&gt;"",NORMSINV(Calculations!FJ156),"")</f>
        <v/>
      </c>
      <c r="AS156" s="40" t="str">
        <f t="shared" si="32"/>
        <v/>
      </c>
      <c r="AZ156" s="116"/>
      <c r="BD156" s="116"/>
    </row>
    <row r="157" spans="4:56" x14ac:dyDescent="0.2">
      <c r="D157" s="57" t="str">
        <f t="shared" si="21"/>
        <v/>
      </c>
      <c r="E157" s="10" t="str">
        <f t="shared" si="22"/>
        <v/>
      </c>
      <c r="F157" s="10" t="str">
        <f t="shared" si="23"/>
        <v/>
      </c>
      <c r="M157" s="116"/>
      <c r="T157" s="116"/>
      <c r="V157" s="10" t="str">
        <f t="shared" si="24"/>
        <v/>
      </c>
      <c r="W157" s="40" t="str">
        <f>IF(AND(Include_study="Yes",Sufficient_data="Yes"),((E:E-I$29)*SQRT(Calculations!CQ:CQ))/SQRT(1-Calculations!CQ:CQ/SUM(Calculations!CQ:CQ)),"")</f>
        <v/>
      </c>
      <c r="AD157" s="127"/>
      <c r="AF157" s="10" t="str">
        <f t="shared" si="25"/>
        <v/>
      </c>
      <c r="AG157" s="28" t="str">
        <f t="shared" si="30"/>
        <v/>
      </c>
      <c r="AH157" s="40" t="str">
        <f t="shared" si="31"/>
        <v/>
      </c>
      <c r="AO157" s="116"/>
      <c r="AQ157" s="10" t="str">
        <f t="shared" si="28"/>
        <v/>
      </c>
      <c r="AR157" s="10" t="str">
        <f>IF(Calculations!FJ157&lt;&gt;"",NORMSINV(Calculations!FJ157),"")</f>
        <v/>
      </c>
      <c r="AS157" s="40" t="str">
        <f t="shared" si="32"/>
        <v/>
      </c>
      <c r="AZ157" s="116"/>
      <c r="BD157" s="116"/>
    </row>
    <row r="158" spans="4:56" x14ac:dyDescent="0.2">
      <c r="D158" s="57" t="str">
        <f t="shared" si="21"/>
        <v/>
      </c>
      <c r="E158" s="10" t="str">
        <f t="shared" si="22"/>
        <v/>
      </c>
      <c r="F158" s="10" t="str">
        <f t="shared" si="23"/>
        <v/>
      </c>
      <c r="M158" s="116"/>
      <c r="T158" s="116"/>
      <c r="V158" s="10" t="str">
        <f t="shared" si="24"/>
        <v/>
      </c>
      <c r="W158" s="40" t="str">
        <f>IF(AND(Include_study="Yes",Sufficient_data="Yes"),((E:E-I$29)*SQRT(Calculations!CQ:CQ))/SQRT(1-Calculations!CQ:CQ/SUM(Calculations!CQ:CQ)),"")</f>
        <v/>
      </c>
      <c r="AD158" s="127"/>
      <c r="AF158" s="10" t="str">
        <f t="shared" si="25"/>
        <v/>
      </c>
      <c r="AG158" s="28" t="str">
        <f t="shared" si="30"/>
        <v/>
      </c>
      <c r="AH158" s="40" t="str">
        <f t="shared" si="31"/>
        <v/>
      </c>
      <c r="AO158" s="116"/>
      <c r="AQ158" s="10" t="str">
        <f t="shared" si="28"/>
        <v/>
      </c>
      <c r="AR158" s="10" t="str">
        <f>IF(Calculations!FJ158&lt;&gt;"",NORMSINV(Calculations!FJ158),"")</f>
        <v/>
      </c>
      <c r="AS158" s="40" t="str">
        <f t="shared" si="32"/>
        <v/>
      </c>
      <c r="AZ158" s="116"/>
      <c r="BD158" s="116"/>
    </row>
    <row r="159" spans="4:56" x14ac:dyDescent="0.2">
      <c r="D159" s="57" t="str">
        <f t="shared" si="21"/>
        <v/>
      </c>
      <c r="E159" s="10" t="str">
        <f t="shared" si="22"/>
        <v/>
      </c>
      <c r="F159" s="10" t="str">
        <f t="shared" si="23"/>
        <v/>
      </c>
      <c r="M159" s="116"/>
      <c r="T159" s="116"/>
      <c r="V159" s="10" t="str">
        <f t="shared" si="24"/>
        <v/>
      </c>
      <c r="W159" s="40" t="str">
        <f>IF(AND(Include_study="Yes",Sufficient_data="Yes"),((E:E-I$29)*SQRT(Calculations!CQ:CQ))/SQRT(1-Calculations!CQ:CQ/SUM(Calculations!CQ:CQ)),"")</f>
        <v/>
      </c>
      <c r="AD159" s="127"/>
      <c r="AF159" s="10" t="str">
        <f t="shared" si="25"/>
        <v/>
      </c>
      <c r="AG159" s="28" t="str">
        <f t="shared" si="30"/>
        <v/>
      </c>
      <c r="AH159" s="40" t="str">
        <f t="shared" si="31"/>
        <v/>
      </c>
      <c r="AO159" s="116"/>
      <c r="AQ159" s="10" t="str">
        <f t="shared" si="28"/>
        <v/>
      </c>
      <c r="AR159" s="10" t="str">
        <f>IF(Calculations!FJ159&lt;&gt;"",NORMSINV(Calculations!FJ159),"")</f>
        <v/>
      </c>
      <c r="AS159" s="40" t="str">
        <f t="shared" si="32"/>
        <v/>
      </c>
      <c r="AZ159" s="116"/>
      <c r="BD159" s="116"/>
    </row>
    <row r="160" spans="4:56" x14ac:dyDescent="0.2">
      <c r="D160" s="57" t="str">
        <f t="shared" si="21"/>
        <v/>
      </c>
      <c r="E160" s="10" t="str">
        <f t="shared" si="22"/>
        <v/>
      </c>
      <c r="F160" s="10" t="str">
        <f t="shared" si="23"/>
        <v/>
      </c>
      <c r="M160" s="116"/>
      <c r="T160" s="116"/>
      <c r="V160" s="10" t="str">
        <f t="shared" si="24"/>
        <v/>
      </c>
      <c r="W160" s="40" t="str">
        <f>IF(AND(Include_study="Yes",Sufficient_data="Yes"),((E:E-I$29)*SQRT(Calculations!CQ:CQ))/SQRT(1-Calculations!CQ:CQ/SUM(Calculations!CQ:CQ)),"")</f>
        <v/>
      </c>
      <c r="AD160" s="127"/>
      <c r="AF160" s="10" t="str">
        <f t="shared" si="25"/>
        <v/>
      </c>
      <c r="AG160" s="28" t="str">
        <f t="shared" si="30"/>
        <v/>
      </c>
      <c r="AH160" s="40" t="str">
        <f t="shared" si="31"/>
        <v/>
      </c>
      <c r="AO160" s="116"/>
      <c r="AQ160" s="10" t="str">
        <f t="shared" si="28"/>
        <v/>
      </c>
      <c r="AR160" s="10" t="str">
        <f>IF(Calculations!FJ160&lt;&gt;"",NORMSINV(Calculations!FJ160),"")</f>
        <v/>
      </c>
      <c r="AS160" s="40" t="str">
        <f t="shared" si="32"/>
        <v/>
      </c>
      <c r="AZ160" s="116"/>
      <c r="BD160" s="116"/>
    </row>
    <row r="161" spans="4:56" x14ac:dyDescent="0.2">
      <c r="D161" s="57" t="str">
        <f t="shared" si="21"/>
        <v/>
      </c>
      <c r="E161" s="10" t="str">
        <f t="shared" si="22"/>
        <v/>
      </c>
      <c r="F161" s="10" t="str">
        <f t="shared" si="23"/>
        <v/>
      </c>
      <c r="M161" s="116"/>
      <c r="T161" s="116"/>
      <c r="V161" s="10" t="str">
        <f t="shared" si="24"/>
        <v/>
      </c>
      <c r="W161" s="40" t="str">
        <f>IF(AND(Include_study="Yes",Sufficient_data="Yes"),((E:E-I$29)*SQRT(Calculations!CQ:CQ))/SQRT(1-Calculations!CQ:CQ/SUM(Calculations!CQ:CQ)),"")</f>
        <v/>
      </c>
      <c r="AD161" s="127"/>
      <c r="AF161" s="10" t="str">
        <f t="shared" si="25"/>
        <v/>
      </c>
      <c r="AG161" s="28" t="str">
        <f t="shared" si="30"/>
        <v/>
      </c>
      <c r="AH161" s="40" t="str">
        <f t="shared" si="31"/>
        <v/>
      </c>
      <c r="AO161" s="116"/>
      <c r="AQ161" s="10" t="str">
        <f t="shared" si="28"/>
        <v/>
      </c>
      <c r="AR161" s="10" t="str">
        <f>IF(Calculations!FJ161&lt;&gt;"",NORMSINV(Calculations!FJ161),"")</f>
        <v/>
      </c>
      <c r="AS161" s="40" t="str">
        <f t="shared" si="32"/>
        <v/>
      </c>
      <c r="AZ161" s="116"/>
      <c r="BD161" s="116"/>
    </row>
    <row r="162" spans="4:56" x14ac:dyDescent="0.2">
      <c r="D162" s="57" t="str">
        <f t="shared" ref="D162:D201" si="33">IF(AND(Sufficient_data="Yes",Include_study="Yes"),Study_name,"")</f>
        <v/>
      </c>
      <c r="E162" s="10" t="str">
        <f t="shared" ref="E162:E201" si="34">IF(AND(Include_study="Yes",Sufficient_data="Yes"),rz,"")</f>
        <v/>
      </c>
      <c r="F162" s="10" t="str">
        <f t="shared" ref="F162:F201" si="35">IF(AND(Include_study="Yes",Sufficient_data="Yes"),SEz,"")</f>
        <v/>
      </c>
      <c r="M162" s="116"/>
      <c r="T162" s="116"/>
      <c r="V162" s="10" t="str">
        <f t="shared" ref="V162:V201" si="36">IF(AND(Sufficient_data="Yes",Include_study="Yes"),Study_name,"")</f>
        <v/>
      </c>
      <c r="W162" s="40" t="str">
        <f>IF(AND(Include_study="Yes",Sufficient_data="Yes"),((E:E-I$29)*SQRT(Calculations!CQ:CQ))/SQRT(1-Calculations!CQ:CQ/SUM(Calculations!CQ:CQ)),"")</f>
        <v/>
      </c>
      <c r="AD162" s="127"/>
      <c r="AF162" s="10" t="str">
        <f t="shared" ref="AF162:AF201" si="37">IF(AND(Sufficient_data="Yes",Include_study="Yes"),Study_name,"")</f>
        <v/>
      </c>
      <c r="AG162" s="28" t="str">
        <f t="shared" ref="AG162:AG193" si="38">IF(AND(Include_study="Yes",Sufficient_data="Yes"),Inverse_standard_error,"")</f>
        <v/>
      </c>
      <c r="AH162" s="40" t="str">
        <f t="shared" ref="AH162:AH193" si="39">IF(AND(Include_study="Yes",Sufficient_data="Yes"),Z_score,"")</f>
        <v/>
      </c>
      <c r="AO162" s="116"/>
      <c r="AQ162" s="10" t="str">
        <f t="shared" ref="AQ162:AQ201" si="40">IF(AND(Sufficient_data="Yes",Include_study="Yes"),Study_name,"")</f>
        <v/>
      </c>
      <c r="AR162" s="10" t="str">
        <f>IF(Calculations!FJ162&lt;&gt;"",NORMSINV(Calculations!FJ162),"")</f>
        <v/>
      </c>
      <c r="AS162" s="40" t="str">
        <f t="shared" ref="AS162:AS193" si="41">IF(AND(Include_study="Yes",Sufficient_data="Yes"),IF(AV$33="Standardized residuals",Standardized_residual,Z_score),"")</f>
        <v/>
      </c>
      <c r="AZ162" s="116"/>
      <c r="BD162" s="116"/>
    </row>
    <row r="163" spans="4:56" x14ac:dyDescent="0.2">
      <c r="D163" s="57" t="str">
        <f t="shared" si="33"/>
        <v/>
      </c>
      <c r="E163" s="10" t="str">
        <f t="shared" si="34"/>
        <v/>
      </c>
      <c r="F163" s="10" t="str">
        <f t="shared" si="35"/>
        <v/>
      </c>
      <c r="M163" s="116"/>
      <c r="T163" s="116"/>
      <c r="V163" s="10" t="str">
        <f t="shared" si="36"/>
        <v/>
      </c>
      <c r="W163" s="40" t="str">
        <f>IF(AND(Include_study="Yes",Sufficient_data="Yes"),((E:E-I$29)*SQRT(Calculations!CQ:CQ))/SQRT(1-Calculations!CQ:CQ/SUM(Calculations!CQ:CQ)),"")</f>
        <v/>
      </c>
      <c r="AD163" s="127"/>
      <c r="AF163" s="10" t="str">
        <f t="shared" si="37"/>
        <v/>
      </c>
      <c r="AG163" s="28" t="str">
        <f t="shared" si="38"/>
        <v/>
      </c>
      <c r="AH163" s="40" t="str">
        <f t="shared" si="39"/>
        <v/>
      </c>
      <c r="AO163" s="116"/>
      <c r="AQ163" s="10" t="str">
        <f t="shared" si="40"/>
        <v/>
      </c>
      <c r="AR163" s="10" t="str">
        <f>IF(Calculations!FJ163&lt;&gt;"",NORMSINV(Calculations!FJ163),"")</f>
        <v/>
      </c>
      <c r="AS163" s="40" t="str">
        <f t="shared" si="41"/>
        <v/>
      </c>
      <c r="AZ163" s="116"/>
      <c r="BD163" s="116"/>
    </row>
    <row r="164" spans="4:56" x14ac:dyDescent="0.2">
      <c r="D164" s="57" t="str">
        <f t="shared" si="33"/>
        <v/>
      </c>
      <c r="E164" s="10" t="str">
        <f t="shared" si="34"/>
        <v/>
      </c>
      <c r="F164" s="10" t="str">
        <f t="shared" si="35"/>
        <v/>
      </c>
      <c r="M164" s="116"/>
      <c r="T164" s="116"/>
      <c r="V164" s="10" t="str">
        <f t="shared" si="36"/>
        <v/>
      </c>
      <c r="W164" s="40" t="str">
        <f>IF(AND(Include_study="Yes",Sufficient_data="Yes"),((E:E-I$29)*SQRT(Calculations!CQ:CQ))/SQRT(1-Calculations!CQ:CQ/SUM(Calculations!CQ:CQ)),"")</f>
        <v/>
      </c>
      <c r="AD164" s="127"/>
      <c r="AF164" s="10" t="str">
        <f t="shared" si="37"/>
        <v/>
      </c>
      <c r="AG164" s="28" t="str">
        <f t="shared" si="38"/>
        <v/>
      </c>
      <c r="AH164" s="40" t="str">
        <f t="shared" si="39"/>
        <v/>
      </c>
      <c r="AO164" s="116"/>
      <c r="AQ164" s="10" t="str">
        <f t="shared" si="40"/>
        <v/>
      </c>
      <c r="AR164" s="10" t="str">
        <f>IF(Calculations!FJ164&lt;&gt;"",NORMSINV(Calculations!FJ164),"")</f>
        <v/>
      </c>
      <c r="AS164" s="40" t="str">
        <f t="shared" si="41"/>
        <v/>
      </c>
      <c r="AZ164" s="116"/>
      <c r="BD164" s="116"/>
    </row>
    <row r="165" spans="4:56" x14ac:dyDescent="0.2">
      <c r="D165" s="57" t="str">
        <f t="shared" si="33"/>
        <v/>
      </c>
      <c r="E165" s="10" t="str">
        <f t="shared" si="34"/>
        <v/>
      </c>
      <c r="F165" s="10" t="str">
        <f t="shared" si="35"/>
        <v/>
      </c>
      <c r="M165" s="116"/>
      <c r="T165" s="116"/>
      <c r="V165" s="10" t="str">
        <f t="shared" si="36"/>
        <v/>
      </c>
      <c r="W165" s="40" t="str">
        <f>IF(AND(Include_study="Yes",Sufficient_data="Yes"),((E:E-I$29)*SQRT(Calculations!CQ:CQ))/SQRT(1-Calculations!CQ:CQ/SUM(Calculations!CQ:CQ)),"")</f>
        <v/>
      </c>
      <c r="AD165" s="127"/>
      <c r="AF165" s="10" t="str">
        <f t="shared" si="37"/>
        <v/>
      </c>
      <c r="AG165" s="28" t="str">
        <f t="shared" si="38"/>
        <v/>
      </c>
      <c r="AH165" s="40" t="str">
        <f t="shared" si="39"/>
        <v/>
      </c>
      <c r="AO165" s="116"/>
      <c r="AQ165" s="10" t="str">
        <f t="shared" si="40"/>
        <v/>
      </c>
      <c r="AR165" s="10" t="str">
        <f>IF(Calculations!FJ165&lt;&gt;"",NORMSINV(Calculations!FJ165),"")</f>
        <v/>
      </c>
      <c r="AS165" s="40" t="str">
        <f t="shared" si="41"/>
        <v/>
      </c>
      <c r="AZ165" s="116"/>
      <c r="BD165" s="116"/>
    </row>
    <row r="166" spans="4:56" x14ac:dyDescent="0.2">
      <c r="D166" s="57" t="str">
        <f t="shared" si="33"/>
        <v/>
      </c>
      <c r="E166" s="10" t="str">
        <f t="shared" si="34"/>
        <v/>
      </c>
      <c r="F166" s="10" t="str">
        <f t="shared" si="35"/>
        <v/>
      </c>
      <c r="M166" s="116"/>
      <c r="T166" s="116"/>
      <c r="V166" s="10" t="str">
        <f t="shared" si="36"/>
        <v/>
      </c>
      <c r="W166" s="40" t="str">
        <f>IF(AND(Include_study="Yes",Sufficient_data="Yes"),((E:E-I$29)*SQRT(Calculations!CQ:CQ))/SQRT(1-Calculations!CQ:CQ/SUM(Calculations!CQ:CQ)),"")</f>
        <v/>
      </c>
      <c r="AD166" s="127"/>
      <c r="AF166" s="10" t="str">
        <f t="shared" si="37"/>
        <v/>
      </c>
      <c r="AG166" s="28" t="str">
        <f t="shared" si="38"/>
        <v/>
      </c>
      <c r="AH166" s="40" t="str">
        <f t="shared" si="39"/>
        <v/>
      </c>
      <c r="AO166" s="116"/>
      <c r="AQ166" s="10" t="str">
        <f t="shared" si="40"/>
        <v/>
      </c>
      <c r="AR166" s="10" t="str">
        <f>IF(Calculations!FJ166&lt;&gt;"",NORMSINV(Calculations!FJ166),"")</f>
        <v/>
      </c>
      <c r="AS166" s="40" t="str">
        <f t="shared" si="41"/>
        <v/>
      </c>
      <c r="AZ166" s="116"/>
      <c r="BD166" s="116"/>
    </row>
    <row r="167" spans="4:56" x14ac:dyDescent="0.2">
      <c r="D167" s="57" t="str">
        <f t="shared" si="33"/>
        <v/>
      </c>
      <c r="E167" s="10" t="str">
        <f t="shared" si="34"/>
        <v/>
      </c>
      <c r="F167" s="10" t="str">
        <f t="shared" si="35"/>
        <v/>
      </c>
      <c r="M167" s="116"/>
      <c r="T167" s="116"/>
      <c r="V167" s="10" t="str">
        <f t="shared" si="36"/>
        <v/>
      </c>
      <c r="W167" s="40" t="str">
        <f>IF(AND(Include_study="Yes",Sufficient_data="Yes"),((E:E-I$29)*SQRT(Calculations!CQ:CQ))/SQRT(1-Calculations!CQ:CQ/SUM(Calculations!CQ:CQ)),"")</f>
        <v/>
      </c>
      <c r="AD167" s="127"/>
      <c r="AF167" s="10" t="str">
        <f t="shared" si="37"/>
        <v/>
      </c>
      <c r="AG167" s="28" t="str">
        <f t="shared" si="38"/>
        <v/>
      </c>
      <c r="AH167" s="40" t="str">
        <f t="shared" si="39"/>
        <v/>
      </c>
      <c r="AO167" s="116"/>
      <c r="AQ167" s="10" t="str">
        <f t="shared" si="40"/>
        <v/>
      </c>
      <c r="AR167" s="10" t="str">
        <f>IF(Calculations!FJ167&lt;&gt;"",NORMSINV(Calculations!FJ167),"")</f>
        <v/>
      </c>
      <c r="AS167" s="40" t="str">
        <f t="shared" si="41"/>
        <v/>
      </c>
      <c r="AZ167" s="116"/>
      <c r="BD167" s="116"/>
    </row>
    <row r="168" spans="4:56" x14ac:dyDescent="0.2">
      <c r="D168" s="57" t="str">
        <f t="shared" si="33"/>
        <v/>
      </c>
      <c r="E168" s="10" t="str">
        <f t="shared" si="34"/>
        <v/>
      </c>
      <c r="F168" s="10" t="str">
        <f t="shared" si="35"/>
        <v/>
      </c>
      <c r="M168" s="116"/>
      <c r="T168" s="116"/>
      <c r="V168" s="10" t="str">
        <f t="shared" si="36"/>
        <v/>
      </c>
      <c r="W168" s="40" t="str">
        <f>IF(AND(Include_study="Yes",Sufficient_data="Yes"),((E:E-I$29)*SQRT(Calculations!CQ:CQ))/SQRT(1-Calculations!CQ:CQ/SUM(Calculations!CQ:CQ)),"")</f>
        <v/>
      </c>
      <c r="AD168" s="127"/>
      <c r="AF168" s="10" t="str">
        <f t="shared" si="37"/>
        <v/>
      </c>
      <c r="AG168" s="28" t="str">
        <f t="shared" si="38"/>
        <v/>
      </c>
      <c r="AH168" s="40" t="str">
        <f t="shared" si="39"/>
        <v/>
      </c>
      <c r="AO168" s="116"/>
      <c r="AQ168" s="10" t="str">
        <f t="shared" si="40"/>
        <v/>
      </c>
      <c r="AR168" s="10" t="str">
        <f>IF(Calculations!FJ168&lt;&gt;"",NORMSINV(Calculations!FJ168),"")</f>
        <v/>
      </c>
      <c r="AS168" s="40" t="str">
        <f t="shared" si="41"/>
        <v/>
      </c>
      <c r="AZ168" s="116"/>
      <c r="BD168" s="116"/>
    </row>
    <row r="169" spans="4:56" x14ac:dyDescent="0.2">
      <c r="D169" s="57" t="str">
        <f t="shared" si="33"/>
        <v/>
      </c>
      <c r="E169" s="10" t="str">
        <f t="shared" si="34"/>
        <v/>
      </c>
      <c r="F169" s="10" t="str">
        <f t="shared" si="35"/>
        <v/>
      </c>
      <c r="M169" s="116"/>
      <c r="T169" s="116"/>
      <c r="V169" s="10" t="str">
        <f t="shared" si="36"/>
        <v/>
      </c>
      <c r="W169" s="40" t="str">
        <f>IF(AND(Include_study="Yes",Sufficient_data="Yes"),((E:E-I$29)*SQRT(Calculations!CQ:CQ))/SQRT(1-Calculations!CQ:CQ/SUM(Calculations!CQ:CQ)),"")</f>
        <v/>
      </c>
      <c r="AD169" s="127"/>
      <c r="AF169" s="10" t="str">
        <f t="shared" si="37"/>
        <v/>
      </c>
      <c r="AG169" s="28" t="str">
        <f t="shared" si="38"/>
        <v/>
      </c>
      <c r="AH169" s="40" t="str">
        <f t="shared" si="39"/>
        <v/>
      </c>
      <c r="AO169" s="116"/>
      <c r="AQ169" s="10" t="str">
        <f t="shared" si="40"/>
        <v/>
      </c>
      <c r="AR169" s="10" t="str">
        <f>IF(Calculations!FJ169&lt;&gt;"",NORMSINV(Calculations!FJ169),"")</f>
        <v/>
      </c>
      <c r="AS169" s="40" t="str">
        <f t="shared" si="41"/>
        <v/>
      </c>
      <c r="AZ169" s="116"/>
      <c r="BD169" s="116"/>
    </row>
    <row r="170" spans="4:56" x14ac:dyDescent="0.2">
      <c r="D170" s="57" t="str">
        <f t="shared" si="33"/>
        <v/>
      </c>
      <c r="E170" s="10" t="str">
        <f t="shared" si="34"/>
        <v/>
      </c>
      <c r="F170" s="10" t="str">
        <f t="shared" si="35"/>
        <v/>
      </c>
      <c r="M170" s="116"/>
      <c r="T170" s="116"/>
      <c r="V170" s="10" t="str">
        <f t="shared" si="36"/>
        <v/>
      </c>
      <c r="W170" s="40" t="str">
        <f>IF(AND(Include_study="Yes",Sufficient_data="Yes"),((E:E-I$29)*SQRT(Calculations!CQ:CQ))/SQRT(1-Calculations!CQ:CQ/SUM(Calculations!CQ:CQ)),"")</f>
        <v/>
      </c>
      <c r="AD170" s="127"/>
      <c r="AF170" s="10" t="str">
        <f t="shared" si="37"/>
        <v/>
      </c>
      <c r="AG170" s="28" t="str">
        <f t="shared" si="38"/>
        <v/>
      </c>
      <c r="AH170" s="40" t="str">
        <f t="shared" si="39"/>
        <v/>
      </c>
      <c r="AO170" s="116"/>
      <c r="AQ170" s="10" t="str">
        <f t="shared" si="40"/>
        <v/>
      </c>
      <c r="AR170" s="10" t="str">
        <f>IF(Calculations!FJ170&lt;&gt;"",NORMSINV(Calculations!FJ170),"")</f>
        <v/>
      </c>
      <c r="AS170" s="40" t="str">
        <f t="shared" si="41"/>
        <v/>
      </c>
      <c r="AZ170" s="116"/>
      <c r="BD170" s="116"/>
    </row>
    <row r="171" spans="4:56" x14ac:dyDescent="0.2">
      <c r="D171" s="57" t="str">
        <f t="shared" si="33"/>
        <v/>
      </c>
      <c r="E171" s="10" t="str">
        <f t="shared" si="34"/>
        <v/>
      </c>
      <c r="F171" s="10" t="str">
        <f t="shared" si="35"/>
        <v/>
      </c>
      <c r="M171" s="116"/>
      <c r="T171" s="116"/>
      <c r="V171" s="10" t="str">
        <f t="shared" si="36"/>
        <v/>
      </c>
      <c r="W171" s="40" t="str">
        <f>IF(AND(Include_study="Yes",Sufficient_data="Yes"),((E:E-I$29)*SQRT(Calculations!CQ:CQ))/SQRT(1-Calculations!CQ:CQ/SUM(Calculations!CQ:CQ)),"")</f>
        <v/>
      </c>
      <c r="AD171" s="127"/>
      <c r="AF171" s="10" t="str">
        <f t="shared" si="37"/>
        <v/>
      </c>
      <c r="AG171" s="28" t="str">
        <f t="shared" si="38"/>
        <v/>
      </c>
      <c r="AH171" s="40" t="str">
        <f t="shared" si="39"/>
        <v/>
      </c>
      <c r="AO171" s="116"/>
      <c r="AQ171" s="10" t="str">
        <f t="shared" si="40"/>
        <v/>
      </c>
      <c r="AR171" s="10" t="str">
        <f>IF(Calculations!FJ171&lt;&gt;"",NORMSINV(Calculations!FJ171),"")</f>
        <v/>
      </c>
      <c r="AS171" s="40" t="str">
        <f t="shared" si="41"/>
        <v/>
      </c>
      <c r="AZ171" s="116"/>
      <c r="BD171" s="116"/>
    </row>
    <row r="172" spans="4:56" x14ac:dyDescent="0.2">
      <c r="D172" s="57" t="str">
        <f t="shared" si="33"/>
        <v/>
      </c>
      <c r="E172" s="10" t="str">
        <f t="shared" si="34"/>
        <v/>
      </c>
      <c r="F172" s="10" t="str">
        <f t="shared" si="35"/>
        <v/>
      </c>
      <c r="M172" s="116"/>
      <c r="T172" s="116"/>
      <c r="V172" s="10" t="str">
        <f t="shared" si="36"/>
        <v/>
      </c>
      <c r="W172" s="40" t="str">
        <f>IF(AND(Include_study="Yes",Sufficient_data="Yes"),((E:E-I$29)*SQRT(Calculations!CQ:CQ))/SQRT(1-Calculations!CQ:CQ/SUM(Calculations!CQ:CQ)),"")</f>
        <v/>
      </c>
      <c r="AD172" s="127"/>
      <c r="AF172" s="10" t="str">
        <f t="shared" si="37"/>
        <v/>
      </c>
      <c r="AG172" s="28" t="str">
        <f t="shared" si="38"/>
        <v/>
      </c>
      <c r="AH172" s="40" t="str">
        <f t="shared" si="39"/>
        <v/>
      </c>
      <c r="AO172" s="116"/>
      <c r="AQ172" s="10" t="str">
        <f t="shared" si="40"/>
        <v/>
      </c>
      <c r="AR172" s="10" t="str">
        <f>IF(Calculations!FJ172&lt;&gt;"",NORMSINV(Calculations!FJ172),"")</f>
        <v/>
      </c>
      <c r="AS172" s="40" t="str">
        <f t="shared" si="41"/>
        <v/>
      </c>
      <c r="AZ172" s="116"/>
      <c r="BD172" s="116"/>
    </row>
    <row r="173" spans="4:56" x14ac:dyDescent="0.2">
      <c r="D173" s="57" t="str">
        <f t="shared" si="33"/>
        <v/>
      </c>
      <c r="E173" s="10" t="str">
        <f t="shared" si="34"/>
        <v/>
      </c>
      <c r="F173" s="10" t="str">
        <f t="shared" si="35"/>
        <v/>
      </c>
      <c r="M173" s="116"/>
      <c r="T173" s="116"/>
      <c r="V173" s="10" t="str">
        <f t="shared" si="36"/>
        <v/>
      </c>
      <c r="W173" s="40" t="str">
        <f>IF(AND(Include_study="Yes",Sufficient_data="Yes"),((E:E-I$29)*SQRT(Calculations!CQ:CQ))/SQRT(1-Calculations!CQ:CQ/SUM(Calculations!CQ:CQ)),"")</f>
        <v/>
      </c>
      <c r="AD173" s="127"/>
      <c r="AF173" s="10" t="str">
        <f t="shared" si="37"/>
        <v/>
      </c>
      <c r="AG173" s="28" t="str">
        <f t="shared" si="38"/>
        <v/>
      </c>
      <c r="AH173" s="40" t="str">
        <f t="shared" si="39"/>
        <v/>
      </c>
      <c r="AO173" s="116"/>
      <c r="AQ173" s="10" t="str">
        <f t="shared" si="40"/>
        <v/>
      </c>
      <c r="AR173" s="10" t="str">
        <f>IF(Calculations!FJ173&lt;&gt;"",NORMSINV(Calculations!FJ173),"")</f>
        <v/>
      </c>
      <c r="AS173" s="40" t="str">
        <f t="shared" si="41"/>
        <v/>
      </c>
      <c r="AZ173" s="116"/>
      <c r="BD173" s="116"/>
    </row>
    <row r="174" spans="4:56" x14ac:dyDescent="0.2">
      <c r="D174" s="57" t="str">
        <f t="shared" si="33"/>
        <v/>
      </c>
      <c r="E174" s="10" t="str">
        <f t="shared" si="34"/>
        <v/>
      </c>
      <c r="F174" s="10" t="str">
        <f t="shared" si="35"/>
        <v/>
      </c>
      <c r="M174" s="116"/>
      <c r="T174" s="116"/>
      <c r="V174" s="10" t="str">
        <f t="shared" si="36"/>
        <v/>
      </c>
      <c r="W174" s="40" t="str">
        <f>IF(AND(Include_study="Yes",Sufficient_data="Yes"),((E:E-I$29)*SQRT(Calculations!CQ:CQ))/SQRT(1-Calculations!CQ:CQ/SUM(Calculations!CQ:CQ)),"")</f>
        <v/>
      </c>
      <c r="AD174" s="127"/>
      <c r="AF174" s="10" t="str">
        <f t="shared" si="37"/>
        <v/>
      </c>
      <c r="AG174" s="28" t="str">
        <f t="shared" si="38"/>
        <v/>
      </c>
      <c r="AH174" s="40" t="str">
        <f t="shared" si="39"/>
        <v/>
      </c>
      <c r="AO174" s="116"/>
      <c r="AQ174" s="10" t="str">
        <f t="shared" si="40"/>
        <v/>
      </c>
      <c r="AR174" s="10" t="str">
        <f>IF(Calculations!FJ174&lt;&gt;"",NORMSINV(Calculations!FJ174),"")</f>
        <v/>
      </c>
      <c r="AS174" s="40" t="str">
        <f t="shared" si="41"/>
        <v/>
      </c>
      <c r="AZ174" s="116"/>
      <c r="BD174" s="116"/>
    </row>
    <row r="175" spans="4:56" x14ac:dyDescent="0.2">
      <c r="D175" s="57" t="str">
        <f t="shared" si="33"/>
        <v/>
      </c>
      <c r="E175" s="10" t="str">
        <f t="shared" si="34"/>
        <v/>
      </c>
      <c r="F175" s="10" t="str">
        <f t="shared" si="35"/>
        <v/>
      </c>
      <c r="M175" s="116"/>
      <c r="T175" s="116"/>
      <c r="V175" s="10" t="str">
        <f t="shared" si="36"/>
        <v/>
      </c>
      <c r="W175" s="40" t="str">
        <f>IF(AND(Include_study="Yes",Sufficient_data="Yes"),((E:E-I$29)*SQRT(Calculations!CQ:CQ))/SQRT(1-Calculations!CQ:CQ/SUM(Calculations!CQ:CQ)),"")</f>
        <v/>
      </c>
      <c r="AD175" s="127"/>
      <c r="AF175" s="10" t="str">
        <f t="shared" si="37"/>
        <v/>
      </c>
      <c r="AG175" s="28" t="str">
        <f t="shared" si="38"/>
        <v/>
      </c>
      <c r="AH175" s="40" t="str">
        <f t="shared" si="39"/>
        <v/>
      </c>
      <c r="AO175" s="116"/>
      <c r="AQ175" s="10" t="str">
        <f t="shared" si="40"/>
        <v/>
      </c>
      <c r="AR175" s="10" t="str">
        <f>IF(Calculations!FJ175&lt;&gt;"",NORMSINV(Calculations!FJ175),"")</f>
        <v/>
      </c>
      <c r="AS175" s="40" t="str">
        <f t="shared" si="41"/>
        <v/>
      </c>
      <c r="AZ175" s="116"/>
      <c r="BD175" s="116"/>
    </row>
    <row r="176" spans="4:56" x14ac:dyDescent="0.2">
      <c r="D176" s="57" t="str">
        <f t="shared" si="33"/>
        <v/>
      </c>
      <c r="E176" s="10" t="str">
        <f t="shared" si="34"/>
        <v/>
      </c>
      <c r="F176" s="10" t="str">
        <f t="shared" si="35"/>
        <v/>
      </c>
      <c r="M176" s="116"/>
      <c r="T176" s="116"/>
      <c r="V176" s="10" t="str">
        <f t="shared" si="36"/>
        <v/>
      </c>
      <c r="W176" s="40" t="str">
        <f>IF(AND(Include_study="Yes",Sufficient_data="Yes"),((E:E-I$29)*SQRT(Calculations!CQ:CQ))/SQRT(1-Calculations!CQ:CQ/SUM(Calculations!CQ:CQ)),"")</f>
        <v/>
      </c>
      <c r="AD176" s="127"/>
      <c r="AF176" s="10" t="str">
        <f t="shared" si="37"/>
        <v/>
      </c>
      <c r="AG176" s="28" t="str">
        <f t="shared" si="38"/>
        <v/>
      </c>
      <c r="AH176" s="40" t="str">
        <f t="shared" si="39"/>
        <v/>
      </c>
      <c r="AO176" s="116"/>
      <c r="AQ176" s="10" t="str">
        <f t="shared" si="40"/>
        <v/>
      </c>
      <c r="AR176" s="10" t="str">
        <f>IF(Calculations!FJ176&lt;&gt;"",NORMSINV(Calculations!FJ176),"")</f>
        <v/>
      </c>
      <c r="AS176" s="40" t="str">
        <f t="shared" si="41"/>
        <v/>
      </c>
      <c r="AZ176" s="116"/>
      <c r="BD176" s="116"/>
    </row>
    <row r="177" spans="4:56" x14ac:dyDescent="0.2">
      <c r="D177" s="57" t="str">
        <f t="shared" si="33"/>
        <v/>
      </c>
      <c r="E177" s="10" t="str">
        <f t="shared" si="34"/>
        <v/>
      </c>
      <c r="F177" s="10" t="str">
        <f t="shared" si="35"/>
        <v/>
      </c>
      <c r="M177" s="116"/>
      <c r="T177" s="116"/>
      <c r="V177" s="10" t="str">
        <f t="shared" si="36"/>
        <v/>
      </c>
      <c r="W177" s="40" t="str">
        <f>IF(AND(Include_study="Yes",Sufficient_data="Yes"),((E:E-I$29)*SQRT(Calculations!CQ:CQ))/SQRT(1-Calculations!CQ:CQ/SUM(Calculations!CQ:CQ)),"")</f>
        <v/>
      </c>
      <c r="AD177" s="127"/>
      <c r="AF177" s="10" t="str">
        <f t="shared" si="37"/>
        <v/>
      </c>
      <c r="AG177" s="28" t="str">
        <f t="shared" si="38"/>
        <v/>
      </c>
      <c r="AH177" s="40" t="str">
        <f t="shared" si="39"/>
        <v/>
      </c>
      <c r="AO177" s="116"/>
      <c r="AQ177" s="10" t="str">
        <f t="shared" si="40"/>
        <v/>
      </c>
      <c r="AR177" s="10" t="str">
        <f>IF(Calculations!FJ177&lt;&gt;"",NORMSINV(Calculations!FJ177),"")</f>
        <v/>
      </c>
      <c r="AS177" s="40" t="str">
        <f t="shared" si="41"/>
        <v/>
      </c>
      <c r="AZ177" s="116"/>
      <c r="BD177" s="116"/>
    </row>
    <row r="178" spans="4:56" x14ac:dyDescent="0.2">
      <c r="D178" s="57" t="str">
        <f t="shared" si="33"/>
        <v/>
      </c>
      <c r="E178" s="10" t="str">
        <f t="shared" si="34"/>
        <v/>
      </c>
      <c r="F178" s="10" t="str">
        <f t="shared" si="35"/>
        <v/>
      </c>
      <c r="M178" s="116"/>
      <c r="T178" s="116"/>
      <c r="V178" s="10" t="str">
        <f t="shared" si="36"/>
        <v/>
      </c>
      <c r="W178" s="40" t="str">
        <f>IF(AND(Include_study="Yes",Sufficient_data="Yes"),((E:E-I$29)*SQRT(Calculations!CQ:CQ))/SQRT(1-Calculations!CQ:CQ/SUM(Calculations!CQ:CQ)),"")</f>
        <v/>
      </c>
      <c r="AD178" s="127"/>
      <c r="AF178" s="10" t="str">
        <f t="shared" si="37"/>
        <v/>
      </c>
      <c r="AG178" s="28" t="str">
        <f t="shared" si="38"/>
        <v/>
      </c>
      <c r="AH178" s="40" t="str">
        <f t="shared" si="39"/>
        <v/>
      </c>
      <c r="AO178" s="116"/>
      <c r="AQ178" s="10" t="str">
        <f t="shared" si="40"/>
        <v/>
      </c>
      <c r="AR178" s="10" t="str">
        <f>IF(Calculations!FJ178&lt;&gt;"",NORMSINV(Calculations!FJ178),"")</f>
        <v/>
      </c>
      <c r="AS178" s="40" t="str">
        <f t="shared" si="41"/>
        <v/>
      </c>
      <c r="AZ178" s="116"/>
      <c r="BD178" s="116"/>
    </row>
    <row r="179" spans="4:56" x14ac:dyDescent="0.2">
      <c r="D179" s="57" t="str">
        <f t="shared" si="33"/>
        <v/>
      </c>
      <c r="E179" s="10" t="str">
        <f t="shared" si="34"/>
        <v/>
      </c>
      <c r="F179" s="10" t="str">
        <f t="shared" si="35"/>
        <v/>
      </c>
      <c r="M179" s="116"/>
      <c r="T179" s="116"/>
      <c r="V179" s="10" t="str">
        <f t="shared" si="36"/>
        <v/>
      </c>
      <c r="W179" s="40" t="str">
        <f>IF(AND(Include_study="Yes",Sufficient_data="Yes"),((E:E-I$29)*SQRT(Calculations!CQ:CQ))/SQRT(1-Calculations!CQ:CQ/SUM(Calculations!CQ:CQ)),"")</f>
        <v/>
      </c>
      <c r="AD179" s="127"/>
      <c r="AF179" s="10" t="str">
        <f t="shared" si="37"/>
        <v/>
      </c>
      <c r="AG179" s="28" t="str">
        <f t="shared" si="38"/>
        <v/>
      </c>
      <c r="AH179" s="40" t="str">
        <f t="shared" si="39"/>
        <v/>
      </c>
      <c r="AO179" s="116"/>
      <c r="AQ179" s="10" t="str">
        <f t="shared" si="40"/>
        <v/>
      </c>
      <c r="AR179" s="10" t="str">
        <f>IF(Calculations!FJ179&lt;&gt;"",NORMSINV(Calculations!FJ179),"")</f>
        <v/>
      </c>
      <c r="AS179" s="40" t="str">
        <f t="shared" si="41"/>
        <v/>
      </c>
      <c r="AZ179" s="116"/>
      <c r="BD179" s="116"/>
    </row>
    <row r="180" spans="4:56" x14ac:dyDescent="0.2">
      <c r="D180" s="57" t="str">
        <f t="shared" si="33"/>
        <v/>
      </c>
      <c r="E180" s="10" t="str">
        <f t="shared" si="34"/>
        <v/>
      </c>
      <c r="F180" s="10" t="str">
        <f t="shared" si="35"/>
        <v/>
      </c>
      <c r="M180" s="116"/>
      <c r="T180" s="116"/>
      <c r="V180" s="10" t="str">
        <f t="shared" si="36"/>
        <v/>
      </c>
      <c r="W180" s="40" t="str">
        <f>IF(AND(Include_study="Yes",Sufficient_data="Yes"),((E:E-I$29)*SQRT(Calculations!CQ:CQ))/SQRT(1-Calculations!CQ:CQ/SUM(Calculations!CQ:CQ)),"")</f>
        <v/>
      </c>
      <c r="AD180" s="127"/>
      <c r="AF180" s="10" t="str">
        <f t="shared" si="37"/>
        <v/>
      </c>
      <c r="AG180" s="28" t="str">
        <f t="shared" si="38"/>
        <v/>
      </c>
      <c r="AH180" s="40" t="str">
        <f t="shared" si="39"/>
        <v/>
      </c>
      <c r="AO180" s="116"/>
      <c r="AQ180" s="10" t="str">
        <f t="shared" si="40"/>
        <v/>
      </c>
      <c r="AR180" s="10" t="str">
        <f>IF(Calculations!FJ180&lt;&gt;"",NORMSINV(Calculations!FJ180),"")</f>
        <v/>
      </c>
      <c r="AS180" s="40" t="str">
        <f t="shared" si="41"/>
        <v/>
      </c>
      <c r="AZ180" s="116"/>
      <c r="BD180" s="116"/>
    </row>
    <row r="181" spans="4:56" x14ac:dyDescent="0.2">
      <c r="D181" s="57" t="str">
        <f t="shared" si="33"/>
        <v/>
      </c>
      <c r="E181" s="10" t="str">
        <f t="shared" si="34"/>
        <v/>
      </c>
      <c r="F181" s="10" t="str">
        <f t="shared" si="35"/>
        <v/>
      </c>
      <c r="M181" s="116"/>
      <c r="T181" s="116"/>
      <c r="V181" s="10" t="str">
        <f t="shared" si="36"/>
        <v/>
      </c>
      <c r="W181" s="40" t="str">
        <f>IF(AND(Include_study="Yes",Sufficient_data="Yes"),((E:E-I$29)*SQRT(Calculations!CQ:CQ))/SQRT(1-Calculations!CQ:CQ/SUM(Calculations!CQ:CQ)),"")</f>
        <v/>
      </c>
      <c r="AD181" s="127"/>
      <c r="AF181" s="10" t="str">
        <f t="shared" si="37"/>
        <v/>
      </c>
      <c r="AG181" s="28" t="str">
        <f t="shared" si="38"/>
        <v/>
      </c>
      <c r="AH181" s="40" t="str">
        <f t="shared" si="39"/>
        <v/>
      </c>
      <c r="AO181" s="116"/>
      <c r="AQ181" s="10" t="str">
        <f t="shared" si="40"/>
        <v/>
      </c>
      <c r="AR181" s="10" t="str">
        <f>IF(Calculations!FJ181&lt;&gt;"",NORMSINV(Calculations!FJ181),"")</f>
        <v/>
      </c>
      <c r="AS181" s="40" t="str">
        <f t="shared" si="41"/>
        <v/>
      </c>
      <c r="AZ181" s="116"/>
      <c r="BD181" s="116"/>
    </row>
    <row r="182" spans="4:56" x14ac:dyDescent="0.2">
      <c r="D182" s="57" t="str">
        <f t="shared" si="33"/>
        <v/>
      </c>
      <c r="E182" s="10" t="str">
        <f t="shared" si="34"/>
        <v/>
      </c>
      <c r="F182" s="10" t="str">
        <f t="shared" si="35"/>
        <v/>
      </c>
      <c r="M182" s="116"/>
      <c r="T182" s="116"/>
      <c r="V182" s="10" t="str">
        <f t="shared" si="36"/>
        <v/>
      </c>
      <c r="W182" s="40" t="str">
        <f>IF(AND(Include_study="Yes",Sufficient_data="Yes"),((E:E-I$29)*SQRT(Calculations!CQ:CQ))/SQRT(1-Calculations!CQ:CQ/SUM(Calculations!CQ:CQ)),"")</f>
        <v/>
      </c>
      <c r="AD182" s="127"/>
      <c r="AF182" s="10" t="str">
        <f t="shared" si="37"/>
        <v/>
      </c>
      <c r="AG182" s="28" t="str">
        <f t="shared" si="38"/>
        <v/>
      </c>
      <c r="AH182" s="40" t="str">
        <f t="shared" si="39"/>
        <v/>
      </c>
      <c r="AO182" s="116"/>
      <c r="AQ182" s="10" t="str">
        <f t="shared" si="40"/>
        <v/>
      </c>
      <c r="AR182" s="10" t="str">
        <f>IF(Calculations!FJ182&lt;&gt;"",NORMSINV(Calculations!FJ182),"")</f>
        <v/>
      </c>
      <c r="AS182" s="40" t="str">
        <f t="shared" si="41"/>
        <v/>
      </c>
      <c r="AZ182" s="116"/>
      <c r="BD182" s="116"/>
    </row>
    <row r="183" spans="4:56" x14ac:dyDescent="0.2">
      <c r="D183" s="57" t="str">
        <f t="shared" si="33"/>
        <v/>
      </c>
      <c r="E183" s="10" t="str">
        <f t="shared" si="34"/>
        <v/>
      </c>
      <c r="F183" s="10" t="str">
        <f t="shared" si="35"/>
        <v/>
      </c>
      <c r="M183" s="116"/>
      <c r="T183" s="116"/>
      <c r="V183" s="10" t="str">
        <f t="shared" si="36"/>
        <v/>
      </c>
      <c r="W183" s="40" t="str">
        <f>IF(AND(Include_study="Yes",Sufficient_data="Yes"),((E:E-I$29)*SQRT(Calculations!CQ:CQ))/SQRT(1-Calculations!CQ:CQ/SUM(Calculations!CQ:CQ)),"")</f>
        <v/>
      </c>
      <c r="AD183" s="127"/>
      <c r="AF183" s="10" t="str">
        <f t="shared" si="37"/>
        <v/>
      </c>
      <c r="AG183" s="28" t="str">
        <f t="shared" si="38"/>
        <v/>
      </c>
      <c r="AH183" s="40" t="str">
        <f t="shared" si="39"/>
        <v/>
      </c>
      <c r="AO183" s="116"/>
      <c r="AQ183" s="10" t="str">
        <f t="shared" si="40"/>
        <v/>
      </c>
      <c r="AR183" s="10" t="str">
        <f>IF(Calculations!FJ183&lt;&gt;"",NORMSINV(Calculations!FJ183),"")</f>
        <v/>
      </c>
      <c r="AS183" s="40" t="str">
        <f t="shared" si="41"/>
        <v/>
      </c>
      <c r="AZ183" s="116"/>
      <c r="BD183" s="116"/>
    </row>
    <row r="184" spans="4:56" x14ac:dyDescent="0.2">
      <c r="D184" s="57" t="str">
        <f t="shared" si="33"/>
        <v/>
      </c>
      <c r="E184" s="10" t="str">
        <f t="shared" si="34"/>
        <v/>
      </c>
      <c r="F184" s="10" t="str">
        <f t="shared" si="35"/>
        <v/>
      </c>
      <c r="M184" s="116"/>
      <c r="T184" s="116"/>
      <c r="V184" s="10" t="str">
        <f t="shared" si="36"/>
        <v/>
      </c>
      <c r="W184" s="40" t="str">
        <f>IF(AND(Include_study="Yes",Sufficient_data="Yes"),((E:E-I$29)*SQRT(Calculations!CQ:CQ))/SQRT(1-Calculations!CQ:CQ/SUM(Calculations!CQ:CQ)),"")</f>
        <v/>
      </c>
      <c r="AD184" s="127"/>
      <c r="AF184" s="10" t="str">
        <f t="shared" si="37"/>
        <v/>
      </c>
      <c r="AG184" s="28" t="str">
        <f t="shared" si="38"/>
        <v/>
      </c>
      <c r="AH184" s="40" t="str">
        <f t="shared" si="39"/>
        <v/>
      </c>
      <c r="AO184" s="116"/>
      <c r="AQ184" s="10" t="str">
        <f t="shared" si="40"/>
        <v/>
      </c>
      <c r="AR184" s="10" t="str">
        <f>IF(Calculations!FJ184&lt;&gt;"",NORMSINV(Calculations!FJ184),"")</f>
        <v/>
      </c>
      <c r="AS184" s="40" t="str">
        <f t="shared" si="41"/>
        <v/>
      </c>
      <c r="AZ184" s="116"/>
      <c r="BD184" s="116"/>
    </row>
    <row r="185" spans="4:56" x14ac:dyDescent="0.2">
      <c r="D185" s="57" t="str">
        <f t="shared" si="33"/>
        <v/>
      </c>
      <c r="E185" s="10" t="str">
        <f t="shared" si="34"/>
        <v/>
      </c>
      <c r="F185" s="10" t="str">
        <f t="shared" si="35"/>
        <v/>
      </c>
      <c r="M185" s="116"/>
      <c r="T185" s="116"/>
      <c r="V185" s="10" t="str">
        <f t="shared" si="36"/>
        <v/>
      </c>
      <c r="W185" s="40" t="str">
        <f>IF(AND(Include_study="Yes",Sufficient_data="Yes"),((E:E-I$29)*SQRT(Calculations!CQ:CQ))/SQRT(1-Calculations!CQ:CQ/SUM(Calculations!CQ:CQ)),"")</f>
        <v/>
      </c>
      <c r="AD185" s="127"/>
      <c r="AF185" s="10" t="str">
        <f t="shared" si="37"/>
        <v/>
      </c>
      <c r="AG185" s="28" t="str">
        <f t="shared" si="38"/>
        <v/>
      </c>
      <c r="AH185" s="40" t="str">
        <f t="shared" si="39"/>
        <v/>
      </c>
      <c r="AO185" s="116"/>
      <c r="AQ185" s="10" t="str">
        <f t="shared" si="40"/>
        <v/>
      </c>
      <c r="AR185" s="10" t="str">
        <f>IF(Calculations!FJ185&lt;&gt;"",NORMSINV(Calculations!FJ185),"")</f>
        <v/>
      </c>
      <c r="AS185" s="40" t="str">
        <f t="shared" si="41"/>
        <v/>
      </c>
      <c r="AZ185" s="116"/>
      <c r="BD185" s="116"/>
    </row>
    <row r="186" spans="4:56" x14ac:dyDescent="0.2">
      <c r="D186" s="57" t="str">
        <f t="shared" si="33"/>
        <v/>
      </c>
      <c r="E186" s="10" t="str">
        <f t="shared" si="34"/>
        <v/>
      </c>
      <c r="F186" s="10" t="str">
        <f t="shared" si="35"/>
        <v/>
      </c>
      <c r="M186" s="116"/>
      <c r="T186" s="116"/>
      <c r="V186" s="10" t="str">
        <f t="shared" si="36"/>
        <v/>
      </c>
      <c r="W186" s="40" t="str">
        <f>IF(AND(Include_study="Yes",Sufficient_data="Yes"),((E:E-I$29)*SQRT(Calculations!CQ:CQ))/SQRT(1-Calculations!CQ:CQ/SUM(Calculations!CQ:CQ)),"")</f>
        <v/>
      </c>
      <c r="AD186" s="127"/>
      <c r="AF186" s="10" t="str">
        <f t="shared" si="37"/>
        <v/>
      </c>
      <c r="AG186" s="28" t="str">
        <f t="shared" si="38"/>
        <v/>
      </c>
      <c r="AH186" s="40" t="str">
        <f t="shared" si="39"/>
        <v/>
      </c>
      <c r="AO186" s="116"/>
      <c r="AQ186" s="10" t="str">
        <f t="shared" si="40"/>
        <v/>
      </c>
      <c r="AR186" s="10" t="str">
        <f>IF(Calculations!FJ186&lt;&gt;"",NORMSINV(Calculations!FJ186),"")</f>
        <v/>
      </c>
      <c r="AS186" s="40" t="str">
        <f t="shared" si="41"/>
        <v/>
      </c>
      <c r="AZ186" s="116"/>
      <c r="BD186" s="116"/>
    </row>
    <row r="187" spans="4:56" x14ac:dyDescent="0.2">
      <c r="D187" s="57" t="str">
        <f t="shared" si="33"/>
        <v/>
      </c>
      <c r="E187" s="10" t="str">
        <f t="shared" si="34"/>
        <v/>
      </c>
      <c r="F187" s="10" t="str">
        <f t="shared" si="35"/>
        <v/>
      </c>
      <c r="M187" s="116"/>
      <c r="T187" s="116"/>
      <c r="V187" s="10" t="str">
        <f t="shared" si="36"/>
        <v/>
      </c>
      <c r="W187" s="40" t="str">
        <f>IF(AND(Include_study="Yes",Sufficient_data="Yes"),((E:E-I$29)*SQRT(Calculations!CQ:CQ))/SQRT(1-Calculations!CQ:CQ/SUM(Calculations!CQ:CQ)),"")</f>
        <v/>
      </c>
      <c r="AD187" s="127"/>
      <c r="AF187" s="10" t="str">
        <f t="shared" si="37"/>
        <v/>
      </c>
      <c r="AG187" s="28" t="str">
        <f t="shared" si="38"/>
        <v/>
      </c>
      <c r="AH187" s="40" t="str">
        <f t="shared" si="39"/>
        <v/>
      </c>
      <c r="AO187" s="116"/>
      <c r="AQ187" s="10" t="str">
        <f t="shared" si="40"/>
        <v/>
      </c>
      <c r="AR187" s="10" t="str">
        <f>IF(Calculations!FJ187&lt;&gt;"",NORMSINV(Calculations!FJ187),"")</f>
        <v/>
      </c>
      <c r="AS187" s="40" t="str">
        <f t="shared" si="41"/>
        <v/>
      </c>
      <c r="AZ187" s="116"/>
      <c r="BD187" s="116"/>
    </row>
    <row r="188" spans="4:56" x14ac:dyDescent="0.2">
      <c r="D188" s="57" t="str">
        <f t="shared" si="33"/>
        <v/>
      </c>
      <c r="E188" s="10" t="str">
        <f t="shared" si="34"/>
        <v/>
      </c>
      <c r="F188" s="10" t="str">
        <f t="shared" si="35"/>
        <v/>
      </c>
      <c r="M188" s="116"/>
      <c r="T188" s="116"/>
      <c r="V188" s="10" t="str">
        <f t="shared" si="36"/>
        <v/>
      </c>
      <c r="W188" s="40" t="str">
        <f>IF(AND(Include_study="Yes",Sufficient_data="Yes"),((E:E-I$29)*SQRT(Calculations!CQ:CQ))/SQRT(1-Calculations!CQ:CQ/SUM(Calculations!CQ:CQ)),"")</f>
        <v/>
      </c>
      <c r="AD188" s="127"/>
      <c r="AF188" s="10" t="str">
        <f t="shared" si="37"/>
        <v/>
      </c>
      <c r="AG188" s="28" t="str">
        <f t="shared" si="38"/>
        <v/>
      </c>
      <c r="AH188" s="40" t="str">
        <f t="shared" si="39"/>
        <v/>
      </c>
      <c r="AO188" s="116"/>
      <c r="AQ188" s="10" t="str">
        <f t="shared" si="40"/>
        <v/>
      </c>
      <c r="AR188" s="10" t="str">
        <f>IF(Calculations!FJ188&lt;&gt;"",NORMSINV(Calculations!FJ188),"")</f>
        <v/>
      </c>
      <c r="AS188" s="40" t="str">
        <f t="shared" si="41"/>
        <v/>
      </c>
      <c r="AZ188" s="116"/>
      <c r="BD188" s="116"/>
    </row>
    <row r="189" spans="4:56" x14ac:dyDescent="0.2">
      <c r="D189" s="57" t="str">
        <f t="shared" si="33"/>
        <v/>
      </c>
      <c r="E189" s="10" t="str">
        <f t="shared" si="34"/>
        <v/>
      </c>
      <c r="F189" s="10" t="str">
        <f t="shared" si="35"/>
        <v/>
      </c>
      <c r="M189" s="116"/>
      <c r="T189" s="116"/>
      <c r="V189" s="10" t="str">
        <f t="shared" si="36"/>
        <v/>
      </c>
      <c r="W189" s="40" t="str">
        <f>IF(AND(Include_study="Yes",Sufficient_data="Yes"),((E:E-I$29)*SQRT(Calculations!CQ:CQ))/SQRT(1-Calculations!CQ:CQ/SUM(Calculations!CQ:CQ)),"")</f>
        <v/>
      </c>
      <c r="AD189" s="127"/>
      <c r="AF189" s="10" t="str">
        <f t="shared" si="37"/>
        <v/>
      </c>
      <c r="AG189" s="28" t="str">
        <f t="shared" si="38"/>
        <v/>
      </c>
      <c r="AH189" s="40" t="str">
        <f t="shared" si="39"/>
        <v/>
      </c>
      <c r="AO189" s="116"/>
      <c r="AQ189" s="10" t="str">
        <f t="shared" si="40"/>
        <v/>
      </c>
      <c r="AR189" s="10" t="str">
        <f>IF(Calculations!FJ189&lt;&gt;"",NORMSINV(Calculations!FJ189),"")</f>
        <v/>
      </c>
      <c r="AS189" s="40" t="str">
        <f t="shared" si="41"/>
        <v/>
      </c>
      <c r="AZ189" s="116"/>
      <c r="BD189" s="116"/>
    </row>
    <row r="190" spans="4:56" x14ac:dyDescent="0.2">
      <c r="D190" s="57" t="str">
        <f t="shared" si="33"/>
        <v/>
      </c>
      <c r="E190" s="10" t="str">
        <f t="shared" si="34"/>
        <v/>
      </c>
      <c r="F190" s="10" t="str">
        <f t="shared" si="35"/>
        <v/>
      </c>
      <c r="M190" s="116"/>
      <c r="T190" s="116"/>
      <c r="V190" s="10" t="str">
        <f t="shared" si="36"/>
        <v/>
      </c>
      <c r="W190" s="40" t="str">
        <f>IF(AND(Include_study="Yes",Sufficient_data="Yes"),((E:E-I$29)*SQRT(Calculations!CQ:CQ))/SQRT(1-Calculations!CQ:CQ/SUM(Calculations!CQ:CQ)),"")</f>
        <v/>
      </c>
      <c r="AD190" s="127"/>
      <c r="AF190" s="10" t="str">
        <f t="shared" si="37"/>
        <v/>
      </c>
      <c r="AG190" s="28" t="str">
        <f t="shared" si="38"/>
        <v/>
      </c>
      <c r="AH190" s="40" t="str">
        <f t="shared" si="39"/>
        <v/>
      </c>
      <c r="AO190" s="116"/>
      <c r="AQ190" s="10" t="str">
        <f t="shared" si="40"/>
        <v/>
      </c>
      <c r="AR190" s="10" t="str">
        <f>IF(Calculations!FJ190&lt;&gt;"",NORMSINV(Calculations!FJ190),"")</f>
        <v/>
      </c>
      <c r="AS190" s="40" t="str">
        <f t="shared" si="41"/>
        <v/>
      </c>
      <c r="AZ190" s="116"/>
      <c r="BD190" s="116"/>
    </row>
    <row r="191" spans="4:56" x14ac:dyDescent="0.2">
      <c r="D191" s="57" t="str">
        <f t="shared" si="33"/>
        <v/>
      </c>
      <c r="E191" s="10" t="str">
        <f t="shared" si="34"/>
        <v/>
      </c>
      <c r="F191" s="10" t="str">
        <f t="shared" si="35"/>
        <v/>
      </c>
      <c r="M191" s="116"/>
      <c r="T191" s="116"/>
      <c r="V191" s="10" t="str">
        <f t="shared" si="36"/>
        <v/>
      </c>
      <c r="W191" s="40" t="str">
        <f>IF(AND(Include_study="Yes",Sufficient_data="Yes"),((E:E-I$29)*SQRT(Calculations!CQ:CQ))/SQRT(1-Calculations!CQ:CQ/SUM(Calculations!CQ:CQ)),"")</f>
        <v/>
      </c>
      <c r="AD191" s="127"/>
      <c r="AF191" s="10" t="str">
        <f t="shared" si="37"/>
        <v/>
      </c>
      <c r="AG191" s="28" t="str">
        <f t="shared" si="38"/>
        <v/>
      </c>
      <c r="AH191" s="40" t="str">
        <f t="shared" si="39"/>
        <v/>
      </c>
      <c r="AO191" s="116"/>
      <c r="AQ191" s="10" t="str">
        <f t="shared" si="40"/>
        <v/>
      </c>
      <c r="AR191" s="10" t="str">
        <f>IF(Calculations!FJ191&lt;&gt;"",NORMSINV(Calculations!FJ191),"")</f>
        <v/>
      </c>
      <c r="AS191" s="40" t="str">
        <f t="shared" si="41"/>
        <v/>
      </c>
      <c r="AZ191" s="116"/>
      <c r="BD191" s="116"/>
    </row>
    <row r="192" spans="4:56" x14ac:dyDescent="0.2">
      <c r="D192" s="57" t="str">
        <f t="shared" si="33"/>
        <v/>
      </c>
      <c r="E192" s="10" t="str">
        <f t="shared" si="34"/>
        <v/>
      </c>
      <c r="F192" s="10" t="str">
        <f t="shared" si="35"/>
        <v/>
      </c>
      <c r="M192" s="116"/>
      <c r="T192" s="116"/>
      <c r="V192" s="10" t="str">
        <f t="shared" si="36"/>
        <v/>
      </c>
      <c r="W192" s="40" t="str">
        <f>IF(AND(Include_study="Yes",Sufficient_data="Yes"),((E:E-I$29)*SQRT(Calculations!CQ:CQ))/SQRT(1-Calculations!CQ:CQ/SUM(Calculations!CQ:CQ)),"")</f>
        <v/>
      </c>
      <c r="AD192" s="127"/>
      <c r="AF192" s="10" t="str">
        <f t="shared" si="37"/>
        <v/>
      </c>
      <c r="AG192" s="28" t="str">
        <f t="shared" si="38"/>
        <v/>
      </c>
      <c r="AH192" s="40" t="str">
        <f t="shared" si="39"/>
        <v/>
      </c>
      <c r="AO192" s="116"/>
      <c r="AQ192" s="10" t="str">
        <f t="shared" si="40"/>
        <v/>
      </c>
      <c r="AR192" s="10" t="str">
        <f>IF(Calculations!FJ192&lt;&gt;"",NORMSINV(Calculations!FJ192),"")</f>
        <v/>
      </c>
      <c r="AS192" s="40" t="str">
        <f t="shared" si="41"/>
        <v/>
      </c>
      <c r="AZ192" s="116"/>
      <c r="BD192" s="116"/>
    </row>
    <row r="193" spans="4:56" x14ac:dyDescent="0.2">
      <c r="D193" s="57" t="str">
        <f t="shared" si="33"/>
        <v/>
      </c>
      <c r="E193" s="10" t="str">
        <f t="shared" si="34"/>
        <v/>
      </c>
      <c r="F193" s="10" t="str">
        <f t="shared" si="35"/>
        <v/>
      </c>
      <c r="M193" s="116"/>
      <c r="T193" s="116"/>
      <c r="V193" s="10" t="str">
        <f t="shared" si="36"/>
        <v/>
      </c>
      <c r="W193" s="40" t="str">
        <f>IF(AND(Include_study="Yes",Sufficient_data="Yes"),((E:E-I$29)*SQRT(Calculations!CQ:CQ))/SQRT(1-Calculations!CQ:CQ/SUM(Calculations!CQ:CQ)),"")</f>
        <v/>
      </c>
      <c r="AD193" s="127"/>
      <c r="AF193" s="10" t="str">
        <f t="shared" si="37"/>
        <v/>
      </c>
      <c r="AG193" s="28" t="str">
        <f t="shared" si="38"/>
        <v/>
      </c>
      <c r="AH193" s="40" t="str">
        <f t="shared" si="39"/>
        <v/>
      </c>
      <c r="AO193" s="116"/>
      <c r="AQ193" s="10" t="str">
        <f t="shared" si="40"/>
        <v/>
      </c>
      <c r="AR193" s="10" t="str">
        <f>IF(Calculations!FJ193&lt;&gt;"",NORMSINV(Calculations!FJ193),"")</f>
        <v/>
      </c>
      <c r="AS193" s="40" t="str">
        <f t="shared" si="41"/>
        <v/>
      </c>
      <c r="AZ193" s="116"/>
      <c r="BD193" s="116"/>
    </row>
    <row r="194" spans="4:56" x14ac:dyDescent="0.2">
      <c r="D194" s="57" t="str">
        <f t="shared" si="33"/>
        <v/>
      </c>
      <c r="E194" s="10" t="str">
        <f t="shared" si="34"/>
        <v/>
      </c>
      <c r="F194" s="10" t="str">
        <f t="shared" si="35"/>
        <v/>
      </c>
      <c r="M194" s="116"/>
      <c r="T194" s="116"/>
      <c r="V194" s="10" t="str">
        <f t="shared" si="36"/>
        <v/>
      </c>
      <c r="W194" s="40" t="str">
        <f>IF(AND(Include_study="Yes",Sufficient_data="Yes"),((E:E-I$29)*SQRT(Calculations!CQ:CQ))/SQRT(1-Calculations!CQ:CQ/SUM(Calculations!CQ:CQ)),"")</f>
        <v/>
      </c>
      <c r="AD194" s="127"/>
      <c r="AF194" s="10" t="str">
        <f t="shared" si="37"/>
        <v/>
      </c>
      <c r="AG194" s="28" t="str">
        <f t="shared" ref="AG194:AG201" si="42">IF(AND(Include_study="Yes",Sufficient_data="Yes"),Inverse_standard_error,"")</f>
        <v/>
      </c>
      <c r="AH194" s="40" t="str">
        <f t="shared" ref="AH194:AH201" si="43">IF(AND(Include_study="Yes",Sufficient_data="Yes"),Z_score,"")</f>
        <v/>
      </c>
      <c r="AO194" s="116"/>
      <c r="AQ194" s="10" t="str">
        <f t="shared" si="40"/>
        <v/>
      </c>
      <c r="AR194" s="10" t="str">
        <f>IF(Calculations!FJ194&lt;&gt;"",NORMSINV(Calculations!FJ194),"")</f>
        <v/>
      </c>
      <c r="AS194" s="40" t="str">
        <f t="shared" ref="AS194:AS201" si="44">IF(AND(Include_study="Yes",Sufficient_data="Yes"),IF(AV$33="Standardized residuals",Standardized_residual,Z_score),"")</f>
        <v/>
      </c>
      <c r="AZ194" s="116"/>
      <c r="BD194" s="116"/>
    </row>
    <row r="195" spans="4:56" x14ac:dyDescent="0.2">
      <c r="D195" s="57" t="str">
        <f t="shared" si="33"/>
        <v/>
      </c>
      <c r="E195" s="10" t="str">
        <f t="shared" si="34"/>
        <v/>
      </c>
      <c r="F195" s="10" t="str">
        <f t="shared" si="35"/>
        <v/>
      </c>
      <c r="M195" s="116"/>
      <c r="T195" s="116"/>
      <c r="V195" s="10" t="str">
        <f t="shared" si="36"/>
        <v/>
      </c>
      <c r="W195" s="40" t="str">
        <f>IF(AND(Include_study="Yes",Sufficient_data="Yes"),((E:E-I$29)*SQRT(Calculations!CQ:CQ))/SQRT(1-Calculations!CQ:CQ/SUM(Calculations!CQ:CQ)),"")</f>
        <v/>
      </c>
      <c r="AD195" s="127"/>
      <c r="AF195" s="10" t="str">
        <f t="shared" si="37"/>
        <v/>
      </c>
      <c r="AG195" s="28" t="str">
        <f t="shared" si="42"/>
        <v/>
      </c>
      <c r="AH195" s="40" t="str">
        <f t="shared" si="43"/>
        <v/>
      </c>
      <c r="AO195" s="116"/>
      <c r="AQ195" s="10" t="str">
        <f t="shared" si="40"/>
        <v/>
      </c>
      <c r="AR195" s="10" t="str">
        <f>IF(Calculations!FJ195&lt;&gt;"",NORMSINV(Calculations!FJ195),"")</f>
        <v/>
      </c>
      <c r="AS195" s="40" t="str">
        <f t="shared" si="44"/>
        <v/>
      </c>
      <c r="AZ195" s="116"/>
      <c r="BD195" s="116"/>
    </row>
    <row r="196" spans="4:56" x14ac:dyDescent="0.2">
      <c r="D196" s="57" t="str">
        <f t="shared" si="33"/>
        <v/>
      </c>
      <c r="E196" s="10" t="str">
        <f t="shared" si="34"/>
        <v/>
      </c>
      <c r="F196" s="10" t="str">
        <f t="shared" si="35"/>
        <v/>
      </c>
      <c r="M196" s="116"/>
      <c r="T196" s="116"/>
      <c r="V196" s="10" t="str">
        <f t="shared" si="36"/>
        <v/>
      </c>
      <c r="W196" s="40" t="str">
        <f>IF(AND(Include_study="Yes",Sufficient_data="Yes"),((E:E-I$29)*SQRT(Calculations!CQ:CQ))/SQRT(1-Calculations!CQ:CQ/SUM(Calculations!CQ:CQ)),"")</f>
        <v/>
      </c>
      <c r="AD196" s="127"/>
      <c r="AF196" s="10" t="str">
        <f t="shared" si="37"/>
        <v/>
      </c>
      <c r="AG196" s="28" t="str">
        <f t="shared" si="42"/>
        <v/>
      </c>
      <c r="AH196" s="40" t="str">
        <f t="shared" si="43"/>
        <v/>
      </c>
      <c r="AO196" s="116"/>
      <c r="AQ196" s="10" t="str">
        <f t="shared" si="40"/>
        <v/>
      </c>
      <c r="AR196" s="10" t="str">
        <f>IF(Calculations!FJ196&lt;&gt;"",NORMSINV(Calculations!FJ196),"")</f>
        <v/>
      </c>
      <c r="AS196" s="40" t="str">
        <f t="shared" si="44"/>
        <v/>
      </c>
      <c r="AZ196" s="116"/>
      <c r="BD196" s="116"/>
    </row>
    <row r="197" spans="4:56" x14ac:dyDescent="0.2">
      <c r="D197" s="57" t="str">
        <f t="shared" si="33"/>
        <v/>
      </c>
      <c r="E197" s="10" t="str">
        <f t="shared" si="34"/>
        <v/>
      </c>
      <c r="F197" s="10" t="str">
        <f t="shared" si="35"/>
        <v/>
      </c>
      <c r="M197" s="116"/>
      <c r="T197" s="116"/>
      <c r="V197" s="10" t="str">
        <f t="shared" si="36"/>
        <v/>
      </c>
      <c r="W197" s="40" t="str">
        <f>IF(AND(Include_study="Yes",Sufficient_data="Yes"),((E:E-I$29)*SQRT(Calculations!CQ:CQ))/SQRT(1-Calculations!CQ:CQ/SUM(Calculations!CQ:CQ)),"")</f>
        <v/>
      </c>
      <c r="AD197" s="127"/>
      <c r="AF197" s="10" t="str">
        <f t="shared" si="37"/>
        <v/>
      </c>
      <c r="AG197" s="28" t="str">
        <f t="shared" si="42"/>
        <v/>
      </c>
      <c r="AH197" s="40" t="str">
        <f t="shared" si="43"/>
        <v/>
      </c>
      <c r="AO197" s="116"/>
      <c r="AQ197" s="10" t="str">
        <f t="shared" si="40"/>
        <v/>
      </c>
      <c r="AR197" s="10" t="str">
        <f>IF(Calculations!FJ197&lt;&gt;"",NORMSINV(Calculations!FJ197),"")</f>
        <v/>
      </c>
      <c r="AS197" s="40" t="str">
        <f t="shared" si="44"/>
        <v/>
      </c>
      <c r="AZ197" s="116"/>
      <c r="BD197" s="116"/>
    </row>
    <row r="198" spans="4:56" x14ac:dyDescent="0.2">
      <c r="D198" s="57" t="str">
        <f t="shared" si="33"/>
        <v/>
      </c>
      <c r="E198" s="10" t="str">
        <f t="shared" si="34"/>
        <v/>
      </c>
      <c r="F198" s="10" t="str">
        <f t="shared" si="35"/>
        <v/>
      </c>
      <c r="M198" s="116"/>
      <c r="T198" s="116"/>
      <c r="V198" s="10" t="str">
        <f t="shared" si="36"/>
        <v/>
      </c>
      <c r="W198" s="40" t="str">
        <f>IF(AND(Include_study="Yes",Sufficient_data="Yes"),((E:E-I$29)*SQRT(Calculations!CQ:CQ))/SQRT(1-Calculations!CQ:CQ/SUM(Calculations!CQ:CQ)),"")</f>
        <v/>
      </c>
      <c r="AD198" s="127"/>
      <c r="AF198" s="10" t="str">
        <f t="shared" si="37"/>
        <v/>
      </c>
      <c r="AG198" s="28" t="str">
        <f t="shared" si="42"/>
        <v/>
      </c>
      <c r="AH198" s="40" t="str">
        <f t="shared" si="43"/>
        <v/>
      </c>
      <c r="AO198" s="116"/>
      <c r="AQ198" s="10" t="str">
        <f t="shared" si="40"/>
        <v/>
      </c>
      <c r="AR198" s="10" t="str">
        <f>IF(Calculations!FJ198&lt;&gt;"",NORMSINV(Calculations!FJ198),"")</f>
        <v/>
      </c>
      <c r="AS198" s="40" t="str">
        <f t="shared" si="44"/>
        <v/>
      </c>
      <c r="AZ198" s="116"/>
      <c r="BD198" s="116"/>
    </row>
    <row r="199" spans="4:56" x14ac:dyDescent="0.2">
      <c r="D199" s="57" t="str">
        <f t="shared" si="33"/>
        <v/>
      </c>
      <c r="E199" s="10" t="str">
        <f t="shared" si="34"/>
        <v/>
      </c>
      <c r="F199" s="10" t="str">
        <f t="shared" si="35"/>
        <v/>
      </c>
      <c r="M199" s="116"/>
      <c r="T199" s="116"/>
      <c r="V199" s="10" t="str">
        <f t="shared" si="36"/>
        <v/>
      </c>
      <c r="W199" s="40" t="str">
        <f>IF(AND(Include_study="Yes",Sufficient_data="Yes"),((E:E-I$29)*SQRT(Calculations!CQ:CQ))/SQRT(1-Calculations!CQ:CQ/SUM(Calculations!CQ:CQ)),"")</f>
        <v/>
      </c>
      <c r="AD199" s="127"/>
      <c r="AF199" s="10" t="str">
        <f t="shared" si="37"/>
        <v/>
      </c>
      <c r="AG199" s="28" t="str">
        <f t="shared" si="42"/>
        <v/>
      </c>
      <c r="AH199" s="40" t="str">
        <f t="shared" si="43"/>
        <v/>
      </c>
      <c r="AO199" s="116"/>
      <c r="AQ199" s="10" t="str">
        <f t="shared" si="40"/>
        <v/>
      </c>
      <c r="AR199" s="10" t="str">
        <f>IF(Calculations!FJ199&lt;&gt;"",NORMSINV(Calculations!FJ199),"")</f>
        <v/>
      </c>
      <c r="AS199" s="40" t="str">
        <f t="shared" si="44"/>
        <v/>
      </c>
      <c r="AZ199" s="116"/>
      <c r="BD199" s="116"/>
    </row>
    <row r="200" spans="4:56" x14ac:dyDescent="0.2">
      <c r="D200" s="57" t="str">
        <f t="shared" si="33"/>
        <v/>
      </c>
      <c r="E200" s="10" t="str">
        <f t="shared" si="34"/>
        <v/>
      </c>
      <c r="F200" s="10" t="str">
        <f t="shared" si="35"/>
        <v/>
      </c>
      <c r="M200" s="116"/>
      <c r="T200" s="116"/>
      <c r="V200" s="10" t="str">
        <f t="shared" si="36"/>
        <v/>
      </c>
      <c r="W200" s="40" t="str">
        <f>IF(AND(Include_study="Yes",Sufficient_data="Yes"),((E:E-I$29)*SQRT(Calculations!CQ:CQ))/SQRT(1-Calculations!CQ:CQ/SUM(Calculations!CQ:CQ)),"")</f>
        <v/>
      </c>
      <c r="AD200" s="127"/>
      <c r="AF200" s="10" t="str">
        <f t="shared" si="37"/>
        <v/>
      </c>
      <c r="AG200" s="28" t="str">
        <f t="shared" si="42"/>
        <v/>
      </c>
      <c r="AH200" s="40" t="str">
        <f t="shared" si="43"/>
        <v/>
      </c>
      <c r="AO200" s="116"/>
      <c r="AQ200" s="10" t="str">
        <f t="shared" si="40"/>
        <v/>
      </c>
      <c r="AR200" s="10" t="str">
        <f>IF(Calculations!FJ200&lt;&gt;"",NORMSINV(Calculations!FJ200),"")</f>
        <v/>
      </c>
      <c r="AS200" s="40" t="str">
        <f t="shared" si="44"/>
        <v/>
      </c>
      <c r="AZ200" s="116"/>
      <c r="BD200" s="116"/>
    </row>
    <row r="201" spans="4:56" x14ac:dyDescent="0.2">
      <c r="D201" s="60" t="str">
        <f t="shared" si="33"/>
        <v/>
      </c>
      <c r="E201" s="38" t="str">
        <f t="shared" si="34"/>
        <v/>
      </c>
      <c r="F201" s="38" t="str">
        <f t="shared" si="35"/>
        <v/>
      </c>
      <c r="M201" s="116"/>
      <c r="T201" s="116"/>
      <c r="V201" s="63" t="str">
        <f t="shared" si="36"/>
        <v/>
      </c>
      <c r="W201" s="62" t="str">
        <f>IF(AND(Include_study="Yes",Sufficient_data="Yes"),((E:E-I$29)*SQRT(Calculations!CQ:CQ))/SQRT(1-Calculations!CQ:CQ/SUM(Calculations!CQ:CQ)),"")</f>
        <v/>
      </c>
      <c r="AD201" s="128"/>
      <c r="AF201" s="63" t="str">
        <f t="shared" si="37"/>
        <v/>
      </c>
      <c r="AG201" s="38" t="str">
        <f t="shared" si="42"/>
        <v/>
      </c>
      <c r="AH201" s="62" t="str">
        <f t="shared" si="43"/>
        <v/>
      </c>
      <c r="AO201" s="116"/>
      <c r="AQ201" s="63" t="str">
        <f t="shared" si="40"/>
        <v/>
      </c>
      <c r="AR201" s="38" t="str">
        <f>IF(Calculations!FJ201&lt;&gt;"",NORMSINV(Calculations!FJ201),"")</f>
        <v/>
      </c>
      <c r="AS201" s="40" t="str">
        <f t="shared" si="44"/>
        <v/>
      </c>
      <c r="AZ201" s="116"/>
      <c r="BD201" s="116"/>
    </row>
  </sheetData>
  <mergeCells count="16">
    <mergeCell ref="A1:B1"/>
    <mergeCell ref="O1:R1"/>
    <mergeCell ref="M2:M201"/>
    <mergeCell ref="T2:T201"/>
    <mergeCell ref="AD2:AD201"/>
    <mergeCell ref="AO2:AO201"/>
    <mergeCell ref="AZ2:AZ201"/>
    <mergeCell ref="K28:L28"/>
    <mergeCell ref="O9:P9"/>
    <mergeCell ref="AJ28:AN28"/>
    <mergeCell ref="AU28:AY28"/>
    <mergeCell ref="BD2:BD201"/>
    <mergeCell ref="BB2:BC2"/>
    <mergeCell ref="BB7:BC7"/>
    <mergeCell ref="BB10:BC10"/>
    <mergeCell ref="BB15:BC15"/>
  </mergeCells>
  <dataValidations count="4">
    <dataValidation type="list" allowBlank="1" showInputMessage="1" showErrorMessage="1" sqref="L37" xr:uid="{00000000-0002-0000-0400-000000000000}">
      <formula1>"Leftmost Run/Rightmost Run, Linear"</formula1>
    </dataValidation>
    <dataValidation type="list" allowBlank="1" showInputMessage="1" showErrorMessage="1" sqref="B2" xr:uid="{00000000-0002-0000-0400-000002000000}">
      <formula1>"Fixed effect,Random effects"</formula1>
    </dataValidation>
    <dataValidation type="list" allowBlank="1" showInputMessage="1" showErrorMessage="1" sqref="L36" xr:uid="{00000000-0002-0000-0400-000003000000}">
      <formula1>"Off,On"</formula1>
    </dataValidation>
    <dataValidation type="list" allowBlank="1" showInputMessage="1" showErrorMessage="1" sqref="AV33" xr:uid="{00000000-0002-0000-0400-000004000000}">
      <formula1>"Standardized residuals, Z-scores"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W201"/>
  <sheetViews>
    <sheetView showGridLines="0" topLeftCell="DX1" zoomScaleNormal="100" workbookViewId="0">
      <pane ySplit="1" topLeftCell="A2" activePane="bottomLeft" state="frozen"/>
      <selection activeCell="EY1" sqref="EY1"/>
      <selection pane="bottomLeft" activeCell="EV1" sqref="EV1:EV1048576"/>
    </sheetView>
  </sheetViews>
  <sheetFormatPr defaultRowHeight="12" x14ac:dyDescent="0.2"/>
  <cols>
    <col min="1" max="1" width="6" bestFit="1" customWidth="1"/>
    <col min="2" max="2" width="3.1640625" style="25" bestFit="1" customWidth="1"/>
    <col min="3" max="3" width="3.1640625" style="25" customWidth="1"/>
    <col min="4" max="4" width="12.33203125" style="25" bestFit="1" customWidth="1"/>
    <col min="5" max="5" width="11" bestFit="1" customWidth="1"/>
    <col min="6" max="6" width="10.1640625" bestFit="1" customWidth="1"/>
    <col min="7" max="7" width="12.83203125" bestFit="1" customWidth="1"/>
    <col min="8" max="8" width="17.5" bestFit="1" customWidth="1"/>
    <col min="9" max="9" width="11" bestFit="1" customWidth="1"/>
    <col min="10" max="10" width="15.83203125" bestFit="1" customWidth="1"/>
    <col min="11" max="11" width="13.33203125" bestFit="1" customWidth="1"/>
    <col min="12" max="12" width="15.5" bestFit="1" customWidth="1"/>
    <col min="13" max="13" width="12.5" bestFit="1" customWidth="1"/>
    <col min="14" max="14" width="12.83203125" bestFit="1" customWidth="1"/>
    <col min="15" max="15" width="9.1640625" bestFit="1" customWidth="1"/>
    <col min="16" max="16" width="9.1640625" style="9" customWidth="1"/>
    <col min="17" max="17" width="3.33203125" customWidth="1"/>
    <col min="18" max="18" width="12" bestFit="1" customWidth="1"/>
    <col min="19" max="19" width="8.1640625" bestFit="1" customWidth="1"/>
    <col min="20" max="20" width="8.6640625" bestFit="1" customWidth="1"/>
    <col min="21" max="21" width="3.33203125" customWidth="1"/>
    <col min="22" max="22" width="15.33203125" bestFit="1" customWidth="1"/>
    <col min="23" max="23" width="4.6640625" bestFit="1" customWidth="1"/>
    <col min="24" max="24" width="3.33203125" customWidth="1"/>
    <col min="25" max="25" width="6" bestFit="1" customWidth="1"/>
    <col min="26" max="26" width="15.33203125" style="25" bestFit="1" customWidth="1"/>
    <col min="27" max="27" width="11" style="25" bestFit="1" customWidth="1"/>
    <col min="28" max="28" width="8.83203125" bestFit="1" customWidth="1"/>
    <col min="29" max="29" width="10.1640625" style="9" bestFit="1" customWidth="1"/>
    <col min="30" max="30" width="12.83203125" style="9" bestFit="1" customWidth="1"/>
    <col min="31" max="31" width="15.83203125" style="9" bestFit="1" customWidth="1"/>
    <col min="32" max="32" width="13.33203125" style="9" bestFit="1" customWidth="1"/>
    <col min="33" max="33" width="7.1640625" bestFit="1" customWidth="1"/>
    <col min="34" max="34" width="23.33203125" bestFit="1" customWidth="1"/>
    <col min="35" max="35" width="12.83203125" style="9" bestFit="1" customWidth="1"/>
    <col min="36" max="36" width="8.1640625" style="9" bestFit="1" customWidth="1"/>
    <col min="37" max="37" width="8.1640625" style="9" customWidth="1"/>
    <col min="38" max="38" width="3.33203125" customWidth="1"/>
    <col min="39" max="39" width="12" style="9" bestFit="1" customWidth="1"/>
    <col min="40" max="40" width="8.1640625" style="9" bestFit="1" customWidth="1"/>
    <col min="41" max="41" width="8.6640625" style="9" bestFit="1" customWidth="1"/>
    <col min="42" max="42" width="3.33203125" customWidth="1"/>
    <col min="43" max="43" width="8.83203125" style="25" bestFit="1" customWidth="1"/>
    <col min="44" max="44" width="8.83203125" bestFit="1" customWidth="1"/>
    <col min="45" max="45" width="2.1640625" style="25" bestFit="1" customWidth="1"/>
    <col min="46" max="46" width="20.6640625" bestFit="1" customWidth="1"/>
    <col min="47" max="48" width="5.6640625" bestFit="1" customWidth="1"/>
    <col min="49" max="49" width="4.6640625" style="11" bestFit="1" customWidth="1"/>
    <col min="50" max="50" width="6.6640625" bestFit="1" customWidth="1"/>
    <col min="51" max="52" width="4.6640625" bestFit="1" customWidth="1"/>
    <col min="53" max="53" width="6.83203125" bestFit="1" customWidth="1"/>
    <col min="54" max="54" width="7" bestFit="1" customWidth="1"/>
    <col min="55" max="55" width="5.33203125" bestFit="1" customWidth="1"/>
    <col min="56" max="56" width="5.1640625" style="25" bestFit="1" customWidth="1"/>
    <col min="57" max="58" width="5.33203125" bestFit="1" customWidth="1"/>
    <col min="59" max="59" width="13.33203125" bestFit="1" customWidth="1"/>
    <col min="60" max="60" width="13.83203125" bestFit="1" customWidth="1"/>
    <col min="61" max="62" width="5.33203125" bestFit="1" customWidth="1"/>
    <col min="63" max="64" width="11" bestFit="1" customWidth="1"/>
    <col min="65" max="65" width="21.6640625" bestFit="1" customWidth="1"/>
    <col min="66" max="66" width="14" bestFit="1" customWidth="1"/>
    <col min="67" max="67" width="26.33203125" style="12" bestFit="1" customWidth="1"/>
    <col min="68" max="68" width="13.33203125" bestFit="1" customWidth="1"/>
    <col min="69" max="69" width="14.5" customWidth="1"/>
    <col min="70" max="70" width="8.33203125" bestFit="1" customWidth="1"/>
    <col min="71" max="71" width="8.33203125" style="9" customWidth="1"/>
    <col min="72" max="72" width="3.33203125" customWidth="1"/>
    <col min="73" max="73" width="15.5" bestFit="1" customWidth="1"/>
    <col min="74" max="74" width="7.6640625" bestFit="1" customWidth="1"/>
    <col min="75" max="75" width="3.33203125" customWidth="1"/>
    <col min="76" max="76" width="6" bestFit="1" customWidth="1"/>
    <col min="77" max="77" width="9.83203125" bestFit="1" customWidth="1"/>
    <col min="78" max="78" width="16" bestFit="1" customWidth="1"/>
    <col min="79" max="79" width="13.33203125" style="9" bestFit="1" customWidth="1"/>
    <col min="80" max="80" width="12" bestFit="1" customWidth="1"/>
    <col min="81" max="81" width="26.33203125" bestFit="1" customWidth="1"/>
    <col min="82" max="82" width="16.1640625" bestFit="1" customWidth="1"/>
    <col min="83" max="83" width="3.33203125" customWidth="1"/>
    <col min="84" max="84" width="7.1640625" bestFit="1" customWidth="1"/>
    <col min="85" max="85" width="17.1640625" bestFit="1" customWidth="1"/>
    <col min="86" max="86" width="35.83203125" bestFit="1" customWidth="1"/>
    <col min="87" max="87" width="17.1640625" bestFit="1" customWidth="1"/>
    <col min="88" max="88" width="3.33203125" customWidth="1"/>
    <col min="89" max="89" width="34.5" bestFit="1" customWidth="1"/>
    <col min="90" max="90" width="7.6640625" bestFit="1" customWidth="1"/>
    <col min="91" max="91" width="3.33203125" customWidth="1"/>
    <col min="92" max="92" width="6" style="9" bestFit="1" customWidth="1"/>
    <col min="93" max="93" width="5.5" bestFit="1" customWidth="1"/>
    <col min="94" max="94" width="13.33203125" style="86" bestFit="1" customWidth="1"/>
    <col min="95" max="95" width="7.1640625" style="86" bestFit="1" customWidth="1"/>
    <col min="96" max="96" width="9.83203125" style="86" customWidth="1"/>
    <col min="97" max="97" width="8.1640625" style="86" bestFit="1" customWidth="1"/>
    <col min="98" max="98" width="19.6640625" style="9" bestFit="1" customWidth="1"/>
    <col min="99" max="99" width="7.33203125" style="86" bestFit="1" customWidth="1"/>
    <col min="100" max="100" width="11.33203125" style="86" bestFit="1" customWidth="1"/>
    <col min="101" max="101" width="21" style="25" bestFit="1" customWidth="1"/>
    <col min="102" max="102" width="21.6640625" style="25" bestFit="1" customWidth="1"/>
    <col min="103" max="103" width="21.1640625" style="25" bestFit="1" customWidth="1"/>
    <col min="104" max="104" width="12.83203125" bestFit="1" customWidth="1"/>
    <col min="105" max="105" width="5.5" bestFit="1" customWidth="1"/>
    <col min="106" max="106" width="3.33203125" customWidth="1"/>
    <col min="107" max="107" width="15" bestFit="1" customWidth="1"/>
    <col min="108" max="108" width="7.6640625" bestFit="1" customWidth="1"/>
    <col min="109" max="109" width="4.6640625" bestFit="1" customWidth="1"/>
    <col min="110" max="110" width="3.33203125" customWidth="1"/>
    <col min="111" max="111" width="5.5" bestFit="1" customWidth="1"/>
    <col min="112" max="112" width="6.6640625" bestFit="1" customWidth="1"/>
    <col min="113" max="113" width="8.6640625" bestFit="1" customWidth="1"/>
    <col min="114" max="114" width="22.5" bestFit="1" customWidth="1"/>
    <col min="115" max="115" width="9" bestFit="1" customWidth="1"/>
    <col min="116" max="116" width="11" bestFit="1" customWidth="1"/>
    <col min="117" max="117" width="24.83203125" bestFit="1" customWidth="1"/>
    <col min="118" max="118" width="7.1640625" bestFit="1" customWidth="1"/>
    <col min="119" max="119" width="9.1640625" bestFit="1" customWidth="1"/>
    <col min="120" max="120" width="10.6640625" bestFit="1" customWidth="1"/>
    <col min="121" max="121" width="3.33203125" customWidth="1"/>
    <col min="122" max="122" width="15.83203125" style="9" bestFit="1" customWidth="1"/>
    <col min="123" max="123" width="7.6640625" style="9" bestFit="1" customWidth="1"/>
    <col min="124" max="124" width="3.1640625" style="9" customWidth="1"/>
    <col min="125" max="125" width="3.1640625" bestFit="1" customWidth="1"/>
    <col min="126" max="126" width="12.1640625" bestFit="1" customWidth="1"/>
    <col min="127" max="127" width="12.83203125" bestFit="1" customWidth="1"/>
    <col min="128" max="128" width="5.83203125" bestFit="1" customWidth="1"/>
    <col min="129" max="129" width="13.33203125" bestFit="1" customWidth="1"/>
    <col min="130" max="130" width="7.1640625" bestFit="1" customWidth="1"/>
    <col min="131" max="131" width="7.1640625" style="9" customWidth="1"/>
    <col min="132" max="132" width="3.33203125" customWidth="1"/>
    <col min="133" max="133" width="3.1640625" bestFit="1" customWidth="1"/>
    <col min="134" max="134" width="12.83203125" bestFit="1" customWidth="1"/>
    <col min="135" max="135" width="5.5" bestFit="1" customWidth="1"/>
    <col min="136" max="136" width="3.33203125" style="9" customWidth="1"/>
    <col min="137" max="137" width="5.5" style="9" bestFit="1" customWidth="1"/>
    <col min="138" max="138" width="15.6640625" style="9" bestFit="1" customWidth="1"/>
    <col min="139" max="139" width="6.33203125" style="9" bestFit="1" customWidth="1"/>
    <col min="140" max="140" width="3.33203125" customWidth="1"/>
    <col min="141" max="141" width="5.5" bestFit="1" customWidth="1"/>
    <col min="142" max="142" width="11.1640625" style="9" bestFit="1" customWidth="1"/>
    <col min="143" max="143" width="9.33203125" style="9" bestFit="1" customWidth="1"/>
    <col min="144" max="144" width="16" style="9" bestFit="1" customWidth="1"/>
    <col min="145" max="145" width="14.1640625" style="9" bestFit="1" customWidth="1"/>
    <col min="146" max="146" width="2.1640625" style="9" bestFit="1" customWidth="1"/>
    <col min="147" max="147" width="3.1640625" style="9" bestFit="1" customWidth="1"/>
    <col min="148" max="148" width="3.33203125" customWidth="1"/>
    <col min="149" max="149" width="5.5" bestFit="1" customWidth="1"/>
    <col min="150" max="150" width="9.83203125" bestFit="1" customWidth="1"/>
    <col min="151" max="152" width="6.33203125" bestFit="1" customWidth="1"/>
    <col min="153" max="153" width="3.33203125" customWidth="1"/>
    <col min="154" max="154" width="5.5" bestFit="1" customWidth="1"/>
    <col min="155" max="155" width="19.6640625" bestFit="1" customWidth="1"/>
    <col min="156" max="156" width="7.1640625" bestFit="1" customWidth="1"/>
    <col min="157" max="157" width="15.6640625" style="9" bestFit="1" customWidth="1"/>
    <col min="158" max="158" width="6.33203125" style="9" bestFit="1" customWidth="1"/>
    <col min="159" max="159" width="3.33203125" customWidth="1"/>
    <col min="160" max="160" width="9.1640625" bestFit="1" customWidth="1"/>
    <col min="161" max="162" width="5.6640625" bestFit="1" customWidth="1"/>
    <col min="163" max="163" width="3.33203125" customWidth="1"/>
    <col min="164" max="164" width="5.5" bestFit="1" customWidth="1"/>
    <col min="165" max="165" width="11.83203125" bestFit="1" customWidth="1"/>
    <col min="166" max="166" width="8.1640625" bestFit="1" customWidth="1"/>
    <col min="167" max="167" width="18.83203125" bestFit="1" customWidth="1"/>
    <col min="168" max="168" width="18.83203125" style="9" bestFit="1" customWidth="1"/>
    <col min="169" max="169" width="15.33203125" style="9" bestFit="1" customWidth="1"/>
    <col min="170" max="170" width="6.33203125" style="9" bestFit="1" customWidth="1"/>
    <col min="171" max="171" width="3.33203125" customWidth="1"/>
    <col min="172" max="172" width="9.6640625" bestFit="1" customWidth="1"/>
    <col min="173" max="173" width="5.33203125" bestFit="1" customWidth="1"/>
    <col min="174" max="174" width="6.33203125" bestFit="1" customWidth="1"/>
    <col min="175" max="175" width="3.33203125" customWidth="1"/>
    <col min="176" max="176" width="5.5" bestFit="1" customWidth="1"/>
    <col min="177" max="177" width="7.1640625" bestFit="1" customWidth="1"/>
    <col min="178" max="178" width="7.33203125" bestFit="1" customWidth="1"/>
    <col min="179" max="179" width="11.33203125" bestFit="1" customWidth="1"/>
    <col min="180" max="180" width="3.33203125" customWidth="1"/>
  </cols>
  <sheetData>
    <row r="1" spans="1:179" ht="48" customHeight="1" x14ac:dyDescent="0.2">
      <c r="A1" s="99"/>
      <c r="B1" s="2" t="s">
        <v>30</v>
      </c>
      <c r="C1" s="2"/>
      <c r="D1" s="2" t="s">
        <v>31</v>
      </c>
      <c r="E1" s="2" t="s">
        <v>18</v>
      </c>
      <c r="F1" s="2" t="s">
        <v>9</v>
      </c>
      <c r="G1" s="2" t="s">
        <v>33</v>
      </c>
      <c r="H1" s="2" t="s">
        <v>10</v>
      </c>
      <c r="I1" s="2" t="s">
        <v>32</v>
      </c>
      <c r="J1" s="2" t="s">
        <v>27</v>
      </c>
      <c r="K1" s="2" t="s">
        <v>152</v>
      </c>
      <c r="L1" s="2" t="s">
        <v>161</v>
      </c>
      <c r="M1" s="2" t="s">
        <v>11</v>
      </c>
      <c r="N1" s="2" t="s">
        <v>34</v>
      </c>
      <c r="O1" s="2" t="s">
        <v>80</v>
      </c>
      <c r="P1" s="2" t="s">
        <v>252</v>
      </c>
      <c r="R1" s="2" t="s">
        <v>35</v>
      </c>
      <c r="S1" s="2" t="s">
        <v>3</v>
      </c>
      <c r="T1" s="2" t="s">
        <v>4</v>
      </c>
      <c r="V1" s="115" t="s">
        <v>7</v>
      </c>
      <c r="W1" s="115"/>
      <c r="Y1" s="99"/>
      <c r="Z1" s="2" t="s">
        <v>42</v>
      </c>
      <c r="AA1" s="2" t="s">
        <v>18</v>
      </c>
      <c r="AB1" s="2" t="s">
        <v>36</v>
      </c>
      <c r="AC1" s="2" t="s">
        <v>9</v>
      </c>
      <c r="AD1" s="2" t="s">
        <v>33</v>
      </c>
      <c r="AE1" s="2" t="s">
        <v>27</v>
      </c>
      <c r="AF1" s="2" t="s">
        <v>152</v>
      </c>
      <c r="AG1" s="2" t="s">
        <v>8</v>
      </c>
      <c r="AH1" s="2" t="s">
        <v>43</v>
      </c>
      <c r="AI1" s="2" t="s">
        <v>73</v>
      </c>
      <c r="AJ1" s="2" t="s">
        <v>34</v>
      </c>
      <c r="AK1" s="2" t="s">
        <v>144</v>
      </c>
      <c r="AM1" s="2" t="s">
        <v>35</v>
      </c>
      <c r="AN1" s="2" t="s">
        <v>3</v>
      </c>
      <c r="AO1" s="2" t="s">
        <v>4</v>
      </c>
      <c r="AQ1" s="2" t="s">
        <v>44</v>
      </c>
      <c r="AR1" s="2" t="s">
        <v>36</v>
      </c>
      <c r="AS1" s="2" t="s">
        <v>0</v>
      </c>
      <c r="AT1" s="2" t="s">
        <v>45</v>
      </c>
      <c r="AU1" s="2" t="s">
        <v>2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</v>
      </c>
      <c r="BA1" s="2" t="s">
        <v>170</v>
      </c>
      <c r="BB1" s="2" t="s">
        <v>171</v>
      </c>
      <c r="BC1" s="2" t="s">
        <v>50</v>
      </c>
      <c r="BD1" s="2" t="s">
        <v>51</v>
      </c>
      <c r="BE1" s="2" t="s">
        <v>52</v>
      </c>
      <c r="BF1" s="2" t="s">
        <v>53</v>
      </c>
      <c r="BG1" s="2" t="s">
        <v>67</v>
      </c>
      <c r="BH1" s="2" t="s">
        <v>68</v>
      </c>
      <c r="BI1" s="2" t="s">
        <v>54</v>
      </c>
      <c r="BJ1" s="2" t="s">
        <v>55</v>
      </c>
      <c r="BK1" s="2" t="s">
        <v>69</v>
      </c>
      <c r="BL1" s="7" t="s">
        <v>70</v>
      </c>
      <c r="BM1" s="2" t="str">
        <f>IF(Within_subgroup_weighting=Calculations!BU36,"Sum of squares (Q)","Sum of squares (Q*)")</f>
        <v>Sum of squares (Q*)</v>
      </c>
      <c r="BN1" s="2" t="s">
        <v>56</v>
      </c>
      <c r="BO1" s="8" t="s">
        <v>57</v>
      </c>
      <c r="BP1" s="2" t="s">
        <v>152</v>
      </c>
      <c r="BQ1" s="2" t="s">
        <v>266</v>
      </c>
      <c r="BR1" s="2" t="s">
        <v>58</v>
      </c>
      <c r="BS1" s="2" t="s">
        <v>144</v>
      </c>
      <c r="BT1" s="9"/>
      <c r="BU1" s="115" t="s">
        <v>59</v>
      </c>
      <c r="BV1" s="115"/>
      <c r="BX1" s="99"/>
      <c r="BY1" s="2" t="s">
        <v>37</v>
      </c>
      <c r="BZ1" s="2" t="s">
        <v>96</v>
      </c>
      <c r="CA1" s="2" t="s">
        <v>152</v>
      </c>
      <c r="CB1" s="2" t="s">
        <v>169</v>
      </c>
      <c r="CC1" s="2" t="s">
        <v>97</v>
      </c>
      <c r="CD1" s="2" t="s">
        <v>168</v>
      </c>
      <c r="CF1" s="2" t="s">
        <v>8</v>
      </c>
      <c r="CG1" s="2" t="s">
        <v>166</v>
      </c>
      <c r="CH1" s="2" t="s">
        <v>97</v>
      </c>
      <c r="CI1" s="2" t="s">
        <v>200</v>
      </c>
      <c r="CK1" s="115" t="s">
        <v>260</v>
      </c>
      <c r="CL1" s="115"/>
      <c r="CN1" s="99"/>
      <c r="CO1" s="100"/>
      <c r="CP1" s="87" t="s">
        <v>152</v>
      </c>
      <c r="CQ1" s="88" t="s">
        <v>8</v>
      </c>
      <c r="CR1" s="88" t="s">
        <v>254</v>
      </c>
      <c r="CS1" s="88" t="s">
        <v>253</v>
      </c>
      <c r="CT1" s="2" t="s">
        <v>89</v>
      </c>
      <c r="CU1" s="88" t="s">
        <v>17</v>
      </c>
      <c r="CV1" s="88" t="s">
        <v>223</v>
      </c>
      <c r="CW1" s="2" t="s">
        <v>153</v>
      </c>
      <c r="CX1" s="2" t="s">
        <v>154</v>
      </c>
      <c r="CY1" s="2" t="s">
        <v>155</v>
      </c>
      <c r="CZ1" s="2" t="s">
        <v>33</v>
      </c>
      <c r="DA1" s="2" t="s">
        <v>146</v>
      </c>
      <c r="DC1" s="115" t="s">
        <v>93</v>
      </c>
      <c r="DD1" s="115"/>
      <c r="DE1" s="115"/>
      <c r="DG1" s="98"/>
      <c r="DH1" s="2" t="s">
        <v>100</v>
      </c>
      <c r="DI1" s="2" t="s">
        <v>101</v>
      </c>
      <c r="DJ1" s="2" t="s">
        <v>102</v>
      </c>
      <c r="DK1" s="2" t="s">
        <v>103</v>
      </c>
      <c r="DL1" s="2" t="s">
        <v>104</v>
      </c>
      <c r="DM1" s="2" t="s">
        <v>105</v>
      </c>
      <c r="DN1" s="2" t="s">
        <v>106</v>
      </c>
      <c r="DO1" s="2" t="s">
        <v>107</v>
      </c>
      <c r="DP1" s="2" t="s">
        <v>108</v>
      </c>
      <c r="DR1" s="115" t="s">
        <v>189</v>
      </c>
      <c r="DS1" s="115"/>
      <c r="DU1" s="2" t="s">
        <v>0</v>
      </c>
      <c r="DV1" s="2" t="s">
        <v>109</v>
      </c>
      <c r="DW1" s="2" t="s">
        <v>33</v>
      </c>
      <c r="DX1" s="2" t="s">
        <v>146</v>
      </c>
      <c r="DY1" s="2" t="s">
        <v>152</v>
      </c>
      <c r="DZ1" s="2" t="s">
        <v>8</v>
      </c>
      <c r="EA1" s="2" t="s">
        <v>144</v>
      </c>
      <c r="EC1" s="2" t="s">
        <v>0</v>
      </c>
      <c r="ED1" s="2" t="s">
        <v>33</v>
      </c>
      <c r="EE1" s="2" t="s">
        <v>146</v>
      </c>
      <c r="EG1" s="98"/>
      <c r="EH1" s="2" t="s">
        <v>202</v>
      </c>
      <c r="EI1" s="2" t="s">
        <v>203</v>
      </c>
      <c r="EK1" s="98"/>
      <c r="EL1" s="2" t="s">
        <v>205</v>
      </c>
      <c r="EM1" s="2" t="s">
        <v>206</v>
      </c>
      <c r="EN1" s="2" t="s">
        <v>207</v>
      </c>
      <c r="EO1" s="2" t="s">
        <v>208</v>
      </c>
      <c r="EP1" s="2" t="s">
        <v>113</v>
      </c>
      <c r="EQ1" s="2" t="s">
        <v>114</v>
      </c>
      <c r="ES1" s="98"/>
      <c r="ET1" s="2" t="s">
        <v>83</v>
      </c>
      <c r="EU1" s="2" t="s">
        <v>84</v>
      </c>
      <c r="EV1" s="2" t="s">
        <v>85</v>
      </c>
      <c r="EX1" s="98"/>
      <c r="EY1" s="2" t="s">
        <v>89</v>
      </c>
      <c r="EZ1" s="2" t="s">
        <v>88</v>
      </c>
      <c r="FA1" s="2" t="s">
        <v>202</v>
      </c>
      <c r="FB1" s="2" t="s">
        <v>203</v>
      </c>
      <c r="FD1" s="115" t="s">
        <v>118</v>
      </c>
      <c r="FE1" s="115"/>
      <c r="FF1" s="115"/>
      <c r="FH1" s="98"/>
      <c r="FI1" s="2" t="s">
        <v>95</v>
      </c>
      <c r="FJ1" s="2" t="s">
        <v>219</v>
      </c>
      <c r="FK1" s="2" t="s">
        <v>220</v>
      </c>
      <c r="FL1" s="2" t="s">
        <v>221</v>
      </c>
      <c r="FM1" s="2" t="s">
        <v>204</v>
      </c>
      <c r="FN1" s="2" t="s">
        <v>203</v>
      </c>
      <c r="FP1" s="115" t="s">
        <v>118</v>
      </c>
      <c r="FQ1" s="115"/>
      <c r="FR1" s="115"/>
      <c r="FT1" s="98"/>
      <c r="FU1" s="2" t="s">
        <v>88</v>
      </c>
      <c r="FV1" s="2" t="s">
        <v>110</v>
      </c>
      <c r="FW1" s="2" t="s">
        <v>196</v>
      </c>
    </row>
    <row r="2" spans="1:179" ht="13.5" customHeight="1" x14ac:dyDescent="0.25">
      <c r="A2" s="129" t="s">
        <v>29</v>
      </c>
      <c r="B2" s="26">
        <f t="shared" ref="B2:B33" si="0">IF(AND(Sufficient_data="Yes",Include_study="Yes"),IF(AND(Sort_By=$E$1,Order="Ascending"),COUNTIFS(Include_study,"Yes",Sufficient_data,"Yes",Study_name,"&lt;"&amp;Study_name)+1,IF(AND(Sort_By=$E$1,Order="Descending"),COUNTIF(Study_name,"&gt;"&amp;Study_name)-IF(Study_name&lt;"Study name",1,0),RANK(IF(Sort_By=$D$1,D:D,IF(Sort_By=$F$1,Correlation,IF(Sort_By=$G$1,rz,IF(Sort_By=$H$1,Number_of_subjects,IF(Sort_By=$I$1,Varz,IF(Sort_By=$J$1,SEz,IF(Sort_By=$K$1,Weightf,IF(Sort_By=$L$1,Weightr,"")))))))),IF(Sort_By=$D$1,D:D,IF(Sort_By=$F$1,Correlation,IF(Sort_By=$G$1,rz,IF(Sort_By=$H$1,Number_of_subjects,IF(Sort_By=$I$1,Varz,IF(Sort_By=$J$1,SEz,IF(Sort_By=$K$1,Weightf,IF(Sort_By=$L$1,Weightr,"")))))))),IF(Order="Descending",0,1)))),"")</f>
        <v>1</v>
      </c>
      <c r="C2" s="26">
        <f>IF(B2&lt;&gt;"",IF(B2=0,1,B2+COUNTIF(B:B,0)),"")</f>
        <v>1</v>
      </c>
      <c r="D2" s="26">
        <f t="shared" ref="D2:D33" si="1">IF(Entry_Number&lt;&gt;"",Entry_Number,"")</f>
        <v>1</v>
      </c>
      <c r="E2" s="10" t="str">
        <f>IF(AND(Sufficient_data="Yes",Include_study="Yes",Input!Study_name&lt;&gt;""),Input!Study_name,"")</f>
        <v>aaaa</v>
      </c>
      <c r="F2" s="10">
        <f>IF(AND(Sufficient_data="Yes",Include_study="Yes"),Input!Correlation,"")</f>
        <v>0.97574313003145152</v>
      </c>
      <c r="G2" s="18">
        <f t="shared" ref="G2:G33" si="2">IF(AND(Sufficient_data="Yes",Include_study="Yes"),FISHER(Correlation),"")</f>
        <v>2.2000000000000002</v>
      </c>
      <c r="H2" s="14">
        <f>IF(AND(Sufficient_data="Yes",Include_study="Yes"),Input!Number_of_subjects,"")</f>
        <v>100</v>
      </c>
      <c r="I2" s="10">
        <f t="shared" ref="I2:I52" si="3">IF(AND(Sufficient_data="Yes",Include_study="Yes"),1/(Number_of_subjects-3),"")</f>
        <v>1.0309278350515464E-2</v>
      </c>
      <c r="J2" s="18">
        <f t="shared" ref="J2:J33" si="4">IF(AND(Sufficient_data="Yes",Include_study="Yes"),SQRT(Varz),"")</f>
        <v>0.1015346165133619</v>
      </c>
      <c r="K2" s="10">
        <f t="shared" ref="K2:K33" si="5">IF(AND(Sufficient_data="Yes",Include_study="Yes"),1/Varz,"")</f>
        <v>97</v>
      </c>
      <c r="L2" s="10">
        <f t="shared" ref="L2:L33" si="6">IF(AND(Sufficient_data="Yes",Include_study="Yes"),1/(Varz+T2_),"")</f>
        <v>0.83297556497136671</v>
      </c>
      <c r="M2" s="10">
        <f t="shared" ref="M2:M33" si="7">IF(AND(Sufficient_data="Yes",Include_study="Yes"),FISHERINV(rz-ABS(TINV((1-Confidence_level),Number_of_subjects-1))*SEz),"")</f>
        <v>0.9639238093463538</v>
      </c>
      <c r="N2" s="10">
        <f t="shared" ref="N2:N33" si="8">IF(AND(Sufficient_data="Yes",Include_study="Yes"),FISHERINV(rz+ABS(TINV((1-Confidence_level),Number_of_subjects-1))*SEz),"")</f>
        <v>0.9837222867476717</v>
      </c>
      <c r="O2" s="107">
        <f t="shared" ref="O2:O33" si="9">IF(Weightr&lt;&gt;"",IF(Meta_analysis_model="Fixed effect model",Weightf/SUM(Weightf),Weightr/SUM(Weightr)),"")</f>
        <v>8.3266993001670703E-2</v>
      </c>
      <c r="P2" s="67">
        <f t="shared" ref="P2:P33" si="10">IF(AND(Include_study="Yes",Sufficient_data="Yes"),rz-Combined_Effect_Sizez,"")</f>
        <v>1.1317900367338167</v>
      </c>
      <c r="R2" s="56">
        <f t="shared" ref="R2:R33" si="11">IF(AND(Sufficient_data="Yes",Include_study="Yes"),Correlation,NA())</f>
        <v>0.97574313003145152</v>
      </c>
      <c r="S2" s="10">
        <f t="shared" ref="S2:S33" si="12">IF(AND(Sufficient_data="Yes",Include_study="Yes"),Correlation-CI_Lower_limit,NA())</f>
        <v>1.1819320685097723E-2</v>
      </c>
      <c r="T2" s="39">
        <f t="shared" ref="T2:T33" si="13">IF(AND(Sufficient_data="Yes",Include_study="Yes"),CI_Upper_limit-Correlation,NA())</f>
        <v>7.9791567162201815E-3</v>
      </c>
      <c r="V2" s="3" t="s">
        <v>33</v>
      </c>
      <c r="W2" s="18">
        <f>IF(Meta_analysis_model="Fixed effect model",SUMPRODUCT(Weightf,rz)/SUM(Weightf),SUMPRODUCT(Weightr,rz)/SUM(Weightr))</f>
        <v>1.0682099632661834</v>
      </c>
      <c r="Y2" s="129" t="s">
        <v>41</v>
      </c>
      <c r="Z2" s="26">
        <f t="shared" ref="Z2:Z33" si="14">IF(AND(Sufficient_data="Yes",Include_study="Yes",Subgroup&lt;&gt;""),COUNTIFS(Include_study,"Yes",Sufficient_data,"Yes",AB:AB,"&lt;"&amp;Subgroup)+COUNTIFS(Entry_Number,"&lt;"&amp;Entry_Number,AB:AB,Subgroup)+COUNTIFS(AU:AU,"&gt;="&amp;0,AR:AR,"&lt;"&amp;Subgroup)+1-COUNTIFS(Include_study,"Yes",Sufficient_data,"Yes",Subgroup,"="&amp;""),"")</f>
        <v>1</v>
      </c>
      <c r="AA2" s="26" t="str">
        <f>IF(AND(Sufficient_data="Yes",Include_study="Yes",Input!Study_name&lt;&gt;"",Subgroup&lt;&gt;""),Input!Study_name,"")</f>
        <v>aaaa</v>
      </c>
      <c r="AB2" s="10" t="str">
        <f t="shared" ref="AB2:AB33" si="15">IF(AND(Sufficient_data="Yes",Include_study="Yes",Subgroup&lt;&gt;""),Subgroup,"")</f>
        <v>AA</v>
      </c>
      <c r="AC2" s="10">
        <f>IF(AND(Sufficient_data="Yes",Include_study="Yes",Subgroup&lt;&gt;""),Input!Correlation,"")</f>
        <v>0.97574313003145152</v>
      </c>
      <c r="AD2" s="10">
        <f t="shared" ref="AD2:AD33" si="16">IF(AND(Include_study="Yes",Sufficient_data="Yes",Subgroup&lt;&gt;""),FISHER(AC2),"")</f>
        <v>2.2000000000000002</v>
      </c>
      <c r="AE2" s="94">
        <f t="shared" ref="AE2:AE33" si="17">IF(AND(Include_study="Yes",Sufficient_data="Yes",Subgroup&lt;&gt;""),SEz,"")</f>
        <v>0.1015346165133619</v>
      </c>
      <c r="AF2" s="10">
        <f t="shared" ref="AF2:AF33" si="18">IF(AND(Include_study="Yes",Sufficient_data="Yes",Subgroup&lt;&gt;""),1/AE2^2,"")</f>
        <v>97</v>
      </c>
      <c r="AG2" s="10">
        <f t="shared" ref="AG2:AG33" si="19">IF(AND(Include_study="Yes",Sufficient_data="Yes",Subgroup&lt;&gt;""),1/(AE2^2+IF(Within_subgroup_weighting="Fixed effect",0,INDEX(AR:AY,MATCH(Subgroup,AR:AR,0),8))),"")</f>
        <v>42.142109048991458</v>
      </c>
      <c r="AH2" s="4">
        <f t="shared" ref="AH2:AH33" si="20">IF(AND(Sufficient_data="Yes",Include_study="Yes"),IF(Subgroup&lt;&gt;"",AG2/SUMIF(Subgroup,Subgroup,AG:AG),""),"")</f>
        <v>0.12552810162249098</v>
      </c>
      <c r="AI2" s="35">
        <f t="shared" ref="AI2:AI33" si="21">IF(AND(Include_study="Yes",Sufficient_data="Yes",Subgroup&lt;&gt;""),FISHERINV(AD:AD-ABS(TINV((1-Subgroup_confidence_level),Number_of_subjects-1))*AE:AE),"")</f>
        <v>0.9639238093463538</v>
      </c>
      <c r="AJ2" s="109">
        <f t="shared" ref="AJ2:AJ33" si="22">IF(AND(Include_study="Yes",Sufficient_data="Yes",Subgroup&lt;&gt;""),FISHERINV(AD:AD+ABS(TINV((1-Subgroup_confidence_level),Number_of_subjects-1))*AE:AE),"")</f>
        <v>0.9837222867476717</v>
      </c>
      <c r="AK2" s="67">
        <f t="shared" ref="AK2:AK33" si="23">IF(AND(Include_study="Yes",Sufficient_data="Yes",Subgroup&lt;&gt;""),AD:AD-VLOOKUP(AB:AB,AR:BA,10,FALSE),"")</f>
        <v>0.21636929479178768</v>
      </c>
      <c r="AM2" s="56">
        <f t="shared" ref="AM2:AM33" si="24">IF(AND(Sufficient_data="Yes",Include_study="Yes",Subgroup&lt;&gt;""),AC:AC,NA())</f>
        <v>0.97574313003145152</v>
      </c>
      <c r="AN2" s="10">
        <f t="shared" ref="AN2:AN33" si="25">IF(AND(Sufficient_data="Yes",Include_study="Yes",Subgroup&lt;&gt;""),AC:AC-AI:AI,NA())</f>
        <v>1.1819320685097723E-2</v>
      </c>
      <c r="AO2" s="39">
        <f t="shared" ref="AO2:AO33" si="26">IF(AND(Sufficient_data="Yes",Include_study="Yes",Subgroup&lt;&gt;""),AJ:AJ-AC:AC,NA())</f>
        <v>7.9791567162201815E-3</v>
      </c>
      <c r="AQ2" s="70">
        <f t="shared" ref="AQ2:AQ33" si="27">IF(AR2&lt;&gt;"",SUMIFS(AT:AT,AU:AU,"&gt;="&amp;0,AR:AR,"&lt;"&amp;AR2)+AT2+AS2,"")</f>
        <v>8</v>
      </c>
      <c r="AR2" s="10" t="str">
        <f>IF(AND(Sufficient_data="Yes",Include_study="Yes",Subgroup&lt;&gt;""),Subgroup,"")</f>
        <v>AA</v>
      </c>
      <c r="AS2" s="26">
        <f t="shared" ref="AS2:AS33" si="28">IF(AR2&lt;&gt;"",(COUNTIFS(AU:AU,"&gt;="&amp;0,AR:AR,"&lt;"&amp;AR2)+1),"")</f>
        <v>1</v>
      </c>
      <c r="AT2" s="14">
        <f t="shared" ref="AT2:AT33" si="29">IF(AR2&lt;&gt;"",COUNTIFS(Include_study,"Yes",Sufficient_data,"Yes",Subgroup,AR2),"")</f>
        <v>7</v>
      </c>
      <c r="AU2" s="18">
        <f t="shared" ref="AU2:AU33" si="30">IF(AND(AR2&lt;&gt;"",SUMIF(Subgroup,AR2,AF:AF)&gt;0),MAX(0,SUMPRODUCT(--(Subgroup=AR2),AF:AF,AD:AD,AD:AD)-(SUMPRODUCT(--(Subgroup=AR2),AF:AF,AD:AD)^2/SUMIF(Subgroup,AR2,AF:AF))),"")</f>
        <v>17.922219647819475</v>
      </c>
      <c r="AV2" s="19">
        <f t="shared" ref="AV2:AV33" si="31">IF(AU2&lt;&gt;"",CHIDIST(AU2,AT2-1),"")</f>
        <v>6.4295403545850931E-3</v>
      </c>
      <c r="AW2" s="10">
        <f t="shared" ref="AW2:AW33" si="32">IF(AU2&lt;&gt;"",MAX(0,(AU2-(AT2-1))/AU2),"")</f>
        <v>0.66522003870597601</v>
      </c>
      <c r="AX2" s="18">
        <f t="shared" ref="AX2:AX33" si="33">IF(AU2&lt;&gt;"",SUMIF(Subgroup,AR2,AF:AF)-SUMPRODUCT(--(Subgroup=AR2),AF:AF,AF:AF)/SUMIF(Subgroup,AR2,AF:AF),"")</f>
        <v>888.39481000926787</v>
      </c>
      <c r="AY2" s="18">
        <f t="shared" ref="AY2:AY33" si="34">IF(AU2&lt;&gt;"",IF(AT2=1,0,IF(Within_subgroup_weighting=$BU$38,MAX(0,(SUM(AU:AU)-(Subgroup_k-COUNT(AU:AU)))/SUM(AX:AX)),MAX(0,(AU2-(AT2-1))/AX2))),"")</f>
        <v>1.3419956435467133E-2</v>
      </c>
      <c r="AZ2" s="10">
        <f t="shared" ref="AZ2:AZ33" si="35">IF(AY2&lt;&gt;"",SQRT(AY2),"")</f>
        <v>0.11584453563059043</v>
      </c>
      <c r="BA2" s="18">
        <f t="shared" ref="BA2:BA33" si="36">IF(AU2&lt;&gt;"",SUMPRODUCT(--(Subgroup=AR2),AG:AG,AD:AD)/SUMIF(Subgroup,AR2,AG:AG),"")</f>
        <v>1.9836307052082125</v>
      </c>
      <c r="BB2" s="10">
        <f t="shared" ref="BB2:BB33" si="37">IF(AU2&lt;&gt;"",IF(Within_subgroup_weighting=BU$36,1/SQRT(SUMIF(Subgroup,AR2,AF:AF)),SQRT(SUMPRODUCT(--(Subgroup=AR2),AG:AG,AK:AK,AK:AK)/((AT2-1)*SUMIF(AB:AB,AR:AR,AG:AG)))),"")</f>
        <v>5.6574642444526209E-2</v>
      </c>
      <c r="BC2" s="18">
        <f t="shared" ref="BC2:BC33" si="38">IF(AU2&lt;&gt;"",FISHERINV(BA2),"")</f>
        <v>0.96285263974886837</v>
      </c>
      <c r="BD2" s="26">
        <f t="shared" ref="BD2:BD33" si="39">IF(AR2&lt;&gt;"",SUMIFS(Number_of_subjects,Subgroup,"="&amp;AR2,Include_study,"Yes",Sufficient_data,"Yes"),"")</f>
        <v>1100</v>
      </c>
      <c r="BE2" s="10">
        <f t="shared" ref="BE2:BE33" si="40">IF(AU2&lt;&gt;"",FISHERINV(BA2-ABS(TINV((1-Subgroup_confidence_level),AT2-1))*BB2),"")</f>
        <v>0.9512915901542629</v>
      </c>
      <c r="BF2" s="10">
        <f t="shared" ref="BF2:BF33" si="41">IF(AU2&lt;&gt;"",FISHERINV(BA2+ABS(TINV((1-Subgroup_confidence_level),AT2-1))*BB2),"")</f>
        <v>0.97170943261325271</v>
      </c>
      <c r="BG2" s="10">
        <f t="shared" ref="BG2:BG33" si="42">IF(AU2&lt;&gt;"",BC2-BE2,"")</f>
        <v>1.1561049594605466E-2</v>
      </c>
      <c r="BH2" s="10">
        <f t="shared" ref="BH2:BH33" si="43">IF(AU2&lt;&gt;"",BF2-BC2,"")</f>
        <v>8.8567928643843441E-3</v>
      </c>
      <c r="BI2" s="10">
        <f t="shared" ref="BI2:BI33" si="44">IF(AU2&lt;&gt;"",FISHERINV(BA2-ABS(TINV((1-Subgroup_confidence_level),AT2-1))*SQRT(AY2+BB2^2)),"")</f>
        <v>0.93130961266410139</v>
      </c>
      <c r="BJ2" s="10">
        <f t="shared" ref="BJ2:BJ33" si="45">IF(AU2&lt;&gt;"",FISHERINV(BA2+ABS(TINV((1-Subgroup_confidence_level),AT2-1))*SQRT(AY2+BB2^2)),"")</f>
        <v>0.98006047020312437</v>
      </c>
      <c r="BK2" s="10">
        <f t="shared" ref="BK2:BK33" si="46">IF(AU2&lt;&gt;"",BC2-BI2,"")</f>
        <v>3.1543027084766972E-2</v>
      </c>
      <c r="BL2" s="10">
        <f t="shared" ref="BL2:BL33" si="47">IF(AU2&lt;&gt;"",BJ2-BC2,"")</f>
        <v>1.7207830454256001E-2</v>
      </c>
      <c r="BM2" s="10">
        <f t="shared" ref="BM2:BM33" si="48">IF(AU2&lt;&gt;"",SUMPRODUCT(--(Subgroup=AR2),AG:AG,rz,rz)-(SUMPRODUCT(--(Subgroup=AR2),AG:AG,rz)^2/SUMIF(Subgroup,AR2,AG:AG)),"")</f>
        <v>6.4471858812617029</v>
      </c>
      <c r="BN2" s="10">
        <f t="shared" ref="BN2:BN33" si="49">IF(AU2&lt;&gt;"",BC2,NA())</f>
        <v>0.96285263974886837</v>
      </c>
      <c r="BO2" s="10">
        <f>IF(AU2&lt;&gt;"",(BQ2/SUM(BQ:BQ)),"")</f>
        <v>0.50334848355263317</v>
      </c>
      <c r="BP2" s="10">
        <f t="shared" ref="BP2:BP33" si="50">IF(AR2&lt;&gt;"",1/(BB2^2),"")</f>
        <v>312.43261534135809</v>
      </c>
      <c r="BQ2" s="10">
        <f>IF(BB2&lt;&gt;"",1/(BB2^2+IF(Between_subgroup_weighting=BU$32,0,BV$29)),"")</f>
        <v>0.41793814135503066</v>
      </c>
      <c r="BR2" s="85">
        <f t="shared" ref="BR2:BR33" si="51">IF(AU2&lt;&gt;"",(BV$2-BA2)^2*BQ2,"")</f>
        <v>0.4966515164473676</v>
      </c>
      <c r="BS2" s="39">
        <f>IF(AU2&lt;&gt;"",BA:BA-BV$2,"")</f>
        <v>1.0901088850706193</v>
      </c>
      <c r="BT2" s="101"/>
      <c r="BU2" s="3" t="s">
        <v>33</v>
      </c>
      <c r="BV2" s="18">
        <f>SUMPRODUCT(BQ:BQ,BA:BA)/SUM(BQ:BQ)</f>
        <v>0.89352182013759329</v>
      </c>
      <c r="BX2" s="138" t="s">
        <v>230</v>
      </c>
      <c r="BY2" s="10">
        <f t="shared" ref="BY2:BY33" si="52">IF(AND(Sufficient_data="Yes",Include_study="Yes",Moderator&lt;&gt;""),Moderator,NA())</f>
        <v>15</v>
      </c>
      <c r="BZ2" s="10">
        <f>IF(AND(Include_study="Yes",Sufficient_data="Yes",Moderator&lt;&gt;""),rz,NA())</f>
        <v>2.2000000000000002</v>
      </c>
      <c r="CA2" s="10">
        <f t="shared" ref="CA2:CA33" si="53">IF(AND(Include_study="Yes",Sufficient_data="Yes",Moderator&lt;&gt;""),1/SEz^2,"")</f>
        <v>97</v>
      </c>
      <c r="CB2" s="10">
        <f>IF(AND(Sufficient_data="Yes",Include_study="Yes",Moderator&lt;&gt;""),'Moderator Analysis'!F:F-CL$2,"")</f>
        <v>0.84558920342330501</v>
      </c>
      <c r="CC2" s="10">
        <f>IF(AND(Sufficient_data="Yes",Include_study="Yes",Moderator&lt;&gt;""),'Moderator Analysis'!E:E-CL$3,"")</f>
        <v>-2.5562870309414087</v>
      </c>
      <c r="CD2" s="39">
        <f>IF(AND(Sufficient_data="Yes",Include_study="Yes",Moderator&lt;&gt;""),CA:CA*('Moderator Analysis'!F:F-CL$5-CL$4*'Moderator Analysis'!E:E)^2,"")</f>
        <v>85.927690174151877</v>
      </c>
      <c r="CF2" s="74">
        <f>IF(AND(Sufficient_data="Yes",Include_study="Yes",Moderator&lt;&gt;""),1/(Varz+CL$7),"")</f>
        <v>0.74514399921846242</v>
      </c>
      <c r="CG2" s="18">
        <f>IF(AND(Sufficient_data="Yes",Include_study="Yes",CF2&lt;&gt;""),'Moderator Analysis'!F:F-'Moderator Analysis'!J$37,"")</f>
        <v>0.84558920342330501</v>
      </c>
      <c r="CH2" s="18">
        <f>IF(AND(Sufficient_data="Yes",Include_study="Yes",CF2&lt;&gt;""),'Moderator Analysis'!E:E-SUMPRODUCT('Moderator Analysis'!E:E,CF:CF)/SUM(CF:CF),"")</f>
        <v>-2.002240895438149</v>
      </c>
      <c r="CI2" s="78">
        <f>IF(AND(Sufficient_data="Yes",Include_study="Yes",CF2&lt;&gt;""),CF:CF*('Moderator Analysis'!F:F-'Moderator Analysis'!J$29-'Moderator Analysis'!J$30*'Moderator Analysis'!E:E)^2,"")</f>
        <v>0.66008765670074887</v>
      </c>
      <c r="CJ2" s="12"/>
      <c r="CK2" s="3" t="s">
        <v>212</v>
      </c>
      <c r="CL2" s="18">
        <f>SUMPRODUCT('Moderator Analysis'!F:F,CA:CA)/SUM(CA:CA)</f>
        <v>1.3544107965766952</v>
      </c>
      <c r="CN2" s="138" t="s">
        <v>249</v>
      </c>
      <c r="CO2" s="140" t="s">
        <v>91</v>
      </c>
      <c r="CP2" s="28">
        <f>IF(AND(Include_study="Yes",Sufficient_data="Yes"),1/'Publication Bias Analysis'!F2^2,"")</f>
        <v>97</v>
      </c>
      <c r="CQ2" s="28">
        <f>IF(AND(Include_study="Yes",Sufficient_data="Yes"),1/('Publication Bias Analysis'!F:F^2+IF(Additional_model="Fixed effect",0,Calculations!DD$11)),"")</f>
        <v>97</v>
      </c>
      <c r="CR2" s="28">
        <f>IF(AND(Include_study="Yes",Sufficient_data="Yes"),1/('Publication Bias Analysis'!F:F^2+IF(Additional_model="Fixed effect",0,'Publication Bias Analysis'!L$32)),"")</f>
        <v>97</v>
      </c>
      <c r="CS2" s="28">
        <f>IF(AND(Include_study="Yes",Sufficient_data="Yes"),'Publication Bias Analysis'!E:E-IF(Trim_and_fill="Off",'Publication Bias Analysis'!I$29,'Publication Bias Analysis'!I$37),"")</f>
        <v>0.84558920342330501</v>
      </c>
      <c r="CT2" s="85">
        <f t="shared" ref="CT2:CT33" si="54">IF(AND(Include_study="Yes",Sufficient_data="Yes"),IF(Additional_model="Fixed effect",1/SEz,1/SQRT(SEz^2+DD$11)),"")</f>
        <v>9.8488578017961057</v>
      </c>
      <c r="CU2" s="85">
        <f t="shared" ref="CU2:CU33" si="55">IF(AND(Include_study="Yes",Sufficient_data="Yes"),IF(Additional_model="Fixed effect",rz/SEz,rz/SQRT(SEz^2+DD$11)),"")</f>
        <v>21.667487163951431</v>
      </c>
      <c r="CV2" s="42">
        <f t="shared" ref="CV2:CV33" si="56">IF(AND(Include_study="Yes",Sufficient_data="Yes"),RANK(DI:DI,DI:DI,1)*IF(DH:DH&gt;0,1,-1),"")</f>
        <v>7</v>
      </c>
      <c r="CW2" s="26">
        <f>IF(AND(Include_study="Yes",Sufficient_data="Yes"),CV:CV,"")</f>
        <v>7</v>
      </c>
      <c r="CX2" s="26">
        <f>IF(AND(Include_study="Yes",Sufficient_data="Yes"),RANK(DL:DL,DL:DL,1)*IF(DK:DK&lt;0,-1,1),"")</f>
        <v>7</v>
      </c>
      <c r="CY2" s="26">
        <f>IF(AND(Include_study="Yes",Sufficient_data="Yes"),RANK(DO:DO,DO:DO,1)*IF(DN:DN&lt;0,-1,1),"")</f>
        <v>7</v>
      </c>
      <c r="CZ2" s="10">
        <f>IF(AND(Include_study="Yes",Sufficient_data="Yes"),'Publication Bias Analysis'!E:E,NA())</f>
        <v>2.2000000000000002</v>
      </c>
      <c r="DA2" s="39">
        <f>IF(AND(Include_study="Yes",Sufficient_data="Yes"),'Publication Bias Analysis'!F:F,NA())</f>
        <v>0.1015346165133619</v>
      </c>
      <c r="DC2" s="27" t="s">
        <v>112</v>
      </c>
      <c r="DD2" s="3" t="s">
        <v>113</v>
      </c>
      <c r="DE2" s="3" t="s">
        <v>114</v>
      </c>
      <c r="DG2" s="133" t="s">
        <v>99</v>
      </c>
      <c r="DH2" s="28">
        <f>IF(AND(Include_study="Yes",Sufficient_data="Yes"),IF('Publication Bias Analysis'!L$38="Left",CZ:CZ-'Publication Bias Analysis'!I$29,'Publication Bias Analysis'!I$29-'Publication Bias Analysis'!E:E),"")</f>
        <v>0.84558920342330501</v>
      </c>
      <c r="DI2" s="28">
        <f t="shared" ref="DI2:DI3" si="57">IF(AND(Include_study="Yes",Sufficient_data="Yes"),ABS(DH2),"")</f>
        <v>0.84558920342330501</v>
      </c>
      <c r="DJ2" s="39">
        <f>IF(AND(Include_study="Yes",Sufficient_data="Yes"),1/('Publication Bias Analysis'!F:F^2+IF(Additional_model="Fixed effect",0,$DS$6)),"")</f>
        <v>97</v>
      </c>
      <c r="DK2" s="28">
        <f>IF(AND(Include_study="Yes",Sufficient_data="Yes"),IF('Publication Bias Analysis'!L$38="Left",CZ:CZ-DS$3,DS$3-'Publication Bias Analysis'!E:E),"")</f>
        <v>0.84558920342330501</v>
      </c>
      <c r="DL2" s="28">
        <f t="shared" ref="DL2:DL3" si="58">IF(DK2&lt;&gt;"",ABS(DK2),"")</f>
        <v>0.84558920342330501</v>
      </c>
      <c r="DM2" s="39">
        <f>IF(AND(DK2&lt;&gt;"",CW2&lt;=MAX(CW:CW)-DS$7),1/('Publication Bias Analysis'!F:F^2+IF(Additional_model="Fixed effect",0,$DS$13)),"")</f>
        <v>97</v>
      </c>
      <c r="DN2" s="10">
        <f>IF(AND(Include_study="Yes",Sufficient_data="Yes"),IF('Publication Bias Analysis'!L$38="Left",CZ:CZ-DS$10,DS$10-CZ:CZ),"")</f>
        <v>0.84558920342330501</v>
      </c>
      <c r="DO2" s="10">
        <f t="shared" ref="DO2:DO3" si="59">IF(DN2&lt;&gt;"",ABS(DN2),"")</f>
        <v>0.84558920342330501</v>
      </c>
      <c r="DP2" s="39">
        <f t="shared" ref="DP2:DP33" si="60">IF(AND(DN2&lt;&gt;"",CX2&lt;=MAX(CX:CX)-DS$14),1/(SEz^2+IF(Additional_model="Fixed effect",0,$DS$20)),"")</f>
        <v>97</v>
      </c>
      <c r="DR2" s="130" t="s">
        <v>226</v>
      </c>
      <c r="DS2" s="130"/>
      <c r="DU2" s="47">
        <v>1</v>
      </c>
      <c r="DV2" s="14" t="str">
        <f>IF(Trim_and_fill="On",IF(DS$21&gt;(DU2-1),IF(COUNTIF(CW:CW,-1*(MAX(CW:CW)-DU2+1))=1,"",MAX(CW:CW)-DU2+1),""),"")</f>
        <v/>
      </c>
      <c r="DW2" s="10" t="str">
        <f t="shared" ref="DW2:DW41" si="61">IF(DV2&lt;&gt;"",DS$17-(INDEX(CW:DA,MATCH(DV2,CW:CW,0),4)-DS$17),"")</f>
        <v/>
      </c>
      <c r="DX2" s="10" t="str">
        <f t="shared" ref="DX2:DX41" si="62">IF(DV2&lt;&gt;"",INDEX(CW:DA,MATCH(DV2,CW:CW,0),5),"")</f>
        <v/>
      </c>
      <c r="DY2" s="10" t="str">
        <f t="shared" ref="DY2:DY21" si="63">IF(DV2&lt;&gt;"",1/DX2^2,"")</f>
        <v/>
      </c>
      <c r="DZ2" s="28" t="str">
        <f>IF(DV2&lt;&gt;"",1/(DX2^2+IF(Additional_model="Fixed effect",0,'Publication Bias Analysis'!L$32)),"")</f>
        <v/>
      </c>
      <c r="EA2" s="39" t="str">
        <f>IF(DV2&lt;&gt;"",DW:DW-'Publication Bias Analysis'!I$37,"")</f>
        <v/>
      </c>
      <c r="EC2" s="47">
        <v>1</v>
      </c>
      <c r="ED2" s="10" t="e">
        <f t="shared" ref="ED2:ED21" si="64">IF(DV2&lt;&gt;"",DW2,NA())</f>
        <v>#N/A</v>
      </c>
      <c r="EE2" s="39" t="e">
        <f t="shared" ref="EE2:EE21" si="65">IF(DV2&lt;&gt;"",DX2,NA())</f>
        <v>#N/A</v>
      </c>
      <c r="EG2" s="133" t="s">
        <v>187</v>
      </c>
      <c r="EH2" s="10">
        <f t="shared" ref="EH2:EH65" si="66">IF(AND(Include_study="Yes",Sufficient_data="Yes"),Inverse_standard_error-AVERAGE(Inverse_standard_error),"")</f>
        <v>-1.1076477777618567</v>
      </c>
      <c r="EI2" s="39">
        <f>IF(AND(Include_study="Yes",Sufficient_data="Yes"),Z_score-('Publication Bias Analysis'!P$3+'Publication Bias Analysis'!P$4*Inverse_standard_error),"")</f>
        <v>13.120724913560561</v>
      </c>
      <c r="EK2" s="133" t="s">
        <v>231</v>
      </c>
      <c r="EL2" s="10">
        <f>IF(AND(Include_study="Yes",Sufficient_data="Yes"),(CZ:CZ-SUMPRODUCT(Calculations!CP:CP,'Publication Bias Analysis'!E:E)/SUM(Calculations!CP:CP))/(SQRT(EM:EM)),"")</f>
        <v>8.6074475519249436</v>
      </c>
      <c r="EM2" s="10">
        <f>IF(AND(Include_study="Yes",Sufficient_data="Yes"),'Publication Bias Analysis'!F:F^2-1/(SUM(Calculations!CP:CP)),"")</f>
        <v>9.6509505032475237E-3</v>
      </c>
      <c r="EN2" s="14">
        <f t="shared" ref="EN2:EN3" si="67">IF(AND(Include_study="Yes",Sufficient_data="Yes"),RANK(EL:EL,EL:EL,1),"")</f>
        <v>10</v>
      </c>
      <c r="EO2" s="14">
        <f t="shared" ref="EO2:EO3" si="68">IF(AND(Include_study="Yes",Sufficient_data="Yes"),RANK(EM:EM,EM:EM,1),"")</f>
        <v>6</v>
      </c>
      <c r="EP2" s="14">
        <f>IF(AND(Include_study="Yes",Sufficient_data="Yes"),COUNTIFS(EN3:EN201,"&lt;"&amp;EN2,EO3:EO201,"&lt;"&amp;EO2)+COUNTIFS(EN3:EN201,"&gt;"&amp;EN2,EO3:EO201,"&gt;"&amp;EO2),"")</f>
        <v>3</v>
      </c>
      <c r="EQ2" s="82">
        <f>IF(AND(Include_study="Yes",Sufficient_data="Yes"),COUNTIFS(EN3:EN201,"&lt;"&amp;EN2,EO3:EO201,"&gt;"&amp;EO2)+COUNTIFS(EN3:EN201,"&gt;"&amp;EN2,EO3:EO201,"&lt;"&amp;EO2),"")</f>
        <v>7</v>
      </c>
      <c r="ES2" s="133" t="s">
        <v>81</v>
      </c>
      <c r="ET2" s="26">
        <v>1</v>
      </c>
      <c r="EU2" s="10"/>
      <c r="EV2" s="39">
        <f>EV3-EU$14</f>
        <v>-16.45</v>
      </c>
      <c r="EX2" s="133" t="s">
        <v>87</v>
      </c>
      <c r="EY2" s="10">
        <f t="shared" ref="EY2:EY33" si="69">IF(AND(Include_study="Yes",Sufficient_data="Yes"),Inverse_standard_error,NA())</f>
        <v>9.8488578017961057</v>
      </c>
      <c r="EZ2" s="10">
        <f t="shared" ref="EZ2:EZ33" si="70">IF(AND(Include_study="Yes",Sufficient_data="Yes"),Z_score,NA())</f>
        <v>21.667487163951431</v>
      </c>
      <c r="FA2" s="10">
        <f t="shared" ref="FA2:FA33" si="71">IF(AND(Include_study="Yes",Sufficient_data="Yes"),Inverse_standard_error-AVERAGE(Inverse_standard_error),"")</f>
        <v>-1.1076477777618567</v>
      </c>
      <c r="FB2" s="39">
        <f>IF(AND(Include_study="Yes",Sufficient_data="Yes"),Z_score-('Publication Bias Analysis'!AK30+'Publication Bias Analysis'!AK$31*Inverse_standard_error),"")</f>
        <v>8.3280878232501685</v>
      </c>
      <c r="FD2" s="27" t="s">
        <v>117</v>
      </c>
      <c r="FE2" s="3" t="s">
        <v>113</v>
      </c>
      <c r="FF2" s="3" t="s">
        <v>114</v>
      </c>
      <c r="FH2" s="133" t="s">
        <v>94</v>
      </c>
      <c r="FI2" s="14">
        <f>IF(Z_score&lt;&gt;"",RANK('Publication Bias Analysis'!AS:AS,'Publication Bias Analysis'!AS:AS,1),"")</f>
        <v>10</v>
      </c>
      <c r="FJ2" s="10">
        <f t="shared" ref="FJ2:FJ33" si="72">IF(FI:FI&lt;&gt;"",(FI:FI-1/3)/(k_+1/3),"")</f>
        <v>0.78378378378378366</v>
      </c>
      <c r="FK2" s="10">
        <f>IF(AND(Include_study="Yes",Sufficient_data="Yes"),'Publication Bias Analysis'!AR2,NA())</f>
        <v>0.78503604987689113</v>
      </c>
      <c r="FL2" s="85">
        <f>IF(AND(Include_study="Yes",Sufficient_data="Yes"),'Publication Bias Analysis'!AS2,NA())</f>
        <v>21.667487163951431</v>
      </c>
      <c r="FM2" s="10">
        <f>IF(AND(Include_study="Yes",Sufficient_data="Yes"),'Publication Bias Analysis'!AR:AR-AVERAGE('Publication Bias Analysis'!AR:AR),"")</f>
        <v>0.78503604987689135</v>
      </c>
      <c r="FN2" s="39">
        <f>IF(AND(Include_study="Yes",Sufficient_data="Yes"),FL:FL-('Publication Bias Analysis'!AV$30+FK:FK*'Publication Bias Analysis'!AV$31),"")</f>
        <v>-3.2289242161861544</v>
      </c>
      <c r="FP2" s="27" t="s">
        <v>115</v>
      </c>
      <c r="FQ2" s="3" t="s">
        <v>113</v>
      </c>
      <c r="FR2" s="3" t="s">
        <v>114</v>
      </c>
      <c r="FT2" s="133" t="s">
        <v>229</v>
      </c>
      <c r="FU2" s="10">
        <f t="shared" ref="FU2:FU33" si="73">IF(AND(Include_study="Yes",Sufficient_data="Yes"),Z_score,"")</f>
        <v>21.667487163951431</v>
      </c>
      <c r="FV2" s="19">
        <f>IF(FU2&lt;&gt;"",1-NORMSDIST(ABS(FU2)),"")</f>
        <v>0</v>
      </c>
      <c r="FW2" s="39">
        <f>IF(FV2&lt;&gt;"",LN(MAX(10^-306,FV2)),"")</f>
        <v>-704.59103845617801</v>
      </c>
    </row>
    <row r="3" spans="1:179" ht="13.5" x14ac:dyDescent="0.25">
      <c r="A3" s="129"/>
      <c r="B3" s="26">
        <f t="shared" si="0"/>
        <v>2</v>
      </c>
      <c r="C3" s="26">
        <f>IF(B3&lt;&gt;"",IF(B3=0,COUNTIF(B$2:B2,0)+1,COUNTIF(B$2:B2,B3)+B3+COUNTIF(B:B,0)),"")</f>
        <v>2</v>
      </c>
      <c r="D3" s="26">
        <f t="shared" si="1"/>
        <v>2</v>
      </c>
      <c r="E3" s="10" t="str">
        <f>IF(AND(Sufficient_data="Yes",Include_study="Yes",Input!Study_name&lt;&gt;""),Input!Study_name,"")</f>
        <v>bbbb</v>
      </c>
      <c r="F3" s="10">
        <f>IF(AND(Sufficient_data="Yes",Include_study="Yes"),Input!Correlation,"")</f>
        <v>0.94680601284626831</v>
      </c>
      <c r="G3" s="18">
        <f t="shared" si="2"/>
        <v>1.8000000000000003</v>
      </c>
      <c r="H3" s="14">
        <f>IF(AND(Sufficient_data="Yes",Include_study="Yes"),Input!Number_of_subjects,"")</f>
        <v>130</v>
      </c>
      <c r="I3" s="10">
        <f t="shared" si="3"/>
        <v>7.874015748031496E-3</v>
      </c>
      <c r="J3" s="18">
        <f t="shared" si="4"/>
        <v>8.8735650941611371E-2</v>
      </c>
      <c r="K3" s="10">
        <f t="shared" si="5"/>
        <v>127</v>
      </c>
      <c r="L3" s="10">
        <f t="shared" si="6"/>
        <v>0.83466870232150914</v>
      </c>
      <c r="M3" s="10">
        <f t="shared" si="7"/>
        <v>0.92526487815419622</v>
      </c>
      <c r="N3" s="10">
        <f t="shared" si="8"/>
        <v>0.96225998919033107</v>
      </c>
      <c r="O3" s="105">
        <f t="shared" si="9"/>
        <v>8.3436244612178648E-2</v>
      </c>
      <c r="P3" s="68">
        <f t="shared" si="10"/>
        <v>0.73179003673381682</v>
      </c>
      <c r="R3" s="57">
        <f t="shared" si="11"/>
        <v>0.94680601284626831</v>
      </c>
      <c r="S3" s="10">
        <f t="shared" si="12"/>
        <v>2.1541134692072084E-2</v>
      </c>
      <c r="T3" s="40">
        <f t="shared" si="13"/>
        <v>1.5453976344062759E-2</v>
      </c>
      <c r="V3" s="3" t="s">
        <v>146</v>
      </c>
      <c r="W3" s="18">
        <f>IF(Meta_analysis_model="Fixed effect model",1/SQRT(SUM(Weightf)),SQRT(SUMPRODUCT(Weightr,Residuals,Residuals)/((k_-1)*SUM(Weightr))))</f>
        <v>0.33503156230344239</v>
      </c>
      <c r="Y3" s="129"/>
      <c r="Z3" s="26">
        <f t="shared" si="14"/>
        <v>2</v>
      </c>
      <c r="AA3" s="26" t="str">
        <f>IF(AND(Sufficient_data="Yes",Include_study="Yes",Input!Study_name&lt;&gt;"",Subgroup&lt;&gt;""),Input!Study_name,"")</f>
        <v>bbbb</v>
      </c>
      <c r="AB3" s="10" t="str">
        <f t="shared" si="15"/>
        <v>AA</v>
      </c>
      <c r="AC3" s="10">
        <f>IF(AND(Sufficient_data="Yes",Include_study="Yes",Subgroup&lt;&gt;""),Input!Correlation,"")</f>
        <v>0.94680601284626831</v>
      </c>
      <c r="AD3" s="10">
        <f t="shared" si="16"/>
        <v>1.8000000000000003</v>
      </c>
      <c r="AE3" s="10">
        <f t="shared" si="17"/>
        <v>8.8735650941611371E-2</v>
      </c>
      <c r="AF3" s="10">
        <f t="shared" si="18"/>
        <v>127.00000000000003</v>
      </c>
      <c r="AG3" s="10">
        <f t="shared" si="19"/>
        <v>46.961646769452045</v>
      </c>
      <c r="AH3" s="4">
        <f t="shared" si="20"/>
        <v>0.1398839901719722</v>
      </c>
      <c r="AI3" s="35">
        <f t="shared" si="21"/>
        <v>0.92526487815419622</v>
      </c>
      <c r="AJ3" s="108">
        <f t="shared" si="22"/>
        <v>0.96225998919033107</v>
      </c>
      <c r="AK3" s="68">
        <f t="shared" si="23"/>
        <v>-0.18363070520821223</v>
      </c>
      <c r="AM3" s="57">
        <f t="shared" si="24"/>
        <v>0.94680601284626831</v>
      </c>
      <c r="AN3" s="10">
        <f t="shared" si="25"/>
        <v>2.1541134692072084E-2</v>
      </c>
      <c r="AO3" s="40">
        <f t="shared" si="26"/>
        <v>1.5453976344062759E-2</v>
      </c>
      <c r="AQ3" s="71" t="str">
        <f t="shared" si="27"/>
        <v/>
      </c>
      <c r="AR3" s="10" t="str">
        <f>IF(AND(Sufficient_data="Yes",Include_study="Yes",Subgroup&lt;&gt;""),IF(COUNTIFS(Input!F$2:F2,"="&amp;"Yes",Input!C$2:C2,"="&amp;"Yes",Input!G$2:G2,"="&amp;Subgroup)&gt;0,"",Subgroup),"")</f>
        <v/>
      </c>
      <c r="AS3" s="26" t="str">
        <f t="shared" si="28"/>
        <v/>
      </c>
      <c r="AT3" s="14" t="str">
        <f t="shared" si="29"/>
        <v/>
      </c>
      <c r="AU3" s="18" t="str">
        <f t="shared" si="30"/>
        <v/>
      </c>
      <c r="AV3" s="19" t="str">
        <f t="shared" si="31"/>
        <v/>
      </c>
      <c r="AW3" s="10" t="str">
        <f t="shared" si="32"/>
        <v/>
      </c>
      <c r="AX3" s="18" t="str">
        <f t="shared" si="33"/>
        <v/>
      </c>
      <c r="AY3" s="18" t="str">
        <f t="shared" si="34"/>
        <v/>
      </c>
      <c r="AZ3" s="10" t="str">
        <f t="shared" si="35"/>
        <v/>
      </c>
      <c r="BA3" s="18" t="str">
        <f t="shared" si="36"/>
        <v/>
      </c>
      <c r="BB3" s="10" t="str">
        <f t="shared" si="37"/>
        <v/>
      </c>
      <c r="BC3" s="18" t="str">
        <f t="shared" si="38"/>
        <v/>
      </c>
      <c r="BD3" s="26" t="str">
        <f t="shared" si="39"/>
        <v/>
      </c>
      <c r="BE3" s="10" t="str">
        <f t="shared" si="40"/>
        <v/>
      </c>
      <c r="BF3" s="10" t="str">
        <f t="shared" si="41"/>
        <v/>
      </c>
      <c r="BG3" s="10" t="str">
        <f t="shared" si="42"/>
        <v/>
      </c>
      <c r="BH3" s="10" t="str">
        <f t="shared" si="43"/>
        <v/>
      </c>
      <c r="BI3" s="10" t="str">
        <f t="shared" si="44"/>
        <v/>
      </c>
      <c r="BJ3" s="10" t="str">
        <f t="shared" si="45"/>
        <v/>
      </c>
      <c r="BK3" s="10" t="str">
        <f t="shared" si="46"/>
        <v/>
      </c>
      <c r="BL3" s="10" t="str">
        <f t="shared" si="47"/>
        <v/>
      </c>
      <c r="BM3" s="10" t="str">
        <f t="shared" si="48"/>
        <v/>
      </c>
      <c r="BN3" s="10" t="e">
        <f t="shared" si="49"/>
        <v>#N/A</v>
      </c>
      <c r="BO3" s="10" t="str">
        <f>IF(AU3&lt;&gt;"",(BQ3/SUM(BQ:BQ)),"")</f>
        <v/>
      </c>
      <c r="BP3" s="10" t="str">
        <f t="shared" si="50"/>
        <v/>
      </c>
      <c r="BQ3" s="10" t="str">
        <f t="shared" ref="BQ3:BQ33" si="74">IF(BB3&lt;&gt;"",1/(BB3^2+IF(Between_subgroup_weighting=BU$32,0,BV$29)),"")</f>
        <v/>
      </c>
      <c r="BR3" s="28" t="str">
        <f t="shared" si="51"/>
        <v/>
      </c>
      <c r="BS3" s="40" t="str">
        <f t="shared" ref="BS3:BS66" si="75">IF(AU3&lt;&gt;"",BA:BA-BV$2,"")</f>
        <v/>
      </c>
      <c r="BT3" s="101"/>
      <c r="BU3" s="3" t="s">
        <v>146</v>
      </c>
      <c r="BV3" s="10">
        <f>IF(Between_subgroup_weighting=BU32,1/SQRT(SUM(BP:BP)),SQRT(SUMPRODUCT(BQ:BQ,BS:BS,BS:BS)/((COUNT(AU:AU)-1)*SUM(BQ:BQ))))</f>
        <v>1.0974339183000865</v>
      </c>
      <c r="BX3" s="138"/>
      <c r="BY3" s="10">
        <f t="shared" si="52"/>
        <v>16</v>
      </c>
      <c r="BZ3" s="10">
        <f t="shared" ref="BZ3:BZ33" si="76">IF(AND(Include_study="Yes",Sufficient_data="Yes",Moderator&lt;&gt;""),rz,NA())</f>
        <v>1.8000000000000003</v>
      </c>
      <c r="CA3" s="10">
        <f t="shared" si="53"/>
        <v>127.00000000000003</v>
      </c>
      <c r="CB3" s="10">
        <f>IF(AND(Sufficient_data="Yes",Include_study="Yes",Moderator&lt;&gt;""),'Moderator Analysis'!F:F-CL$2,"")</f>
        <v>0.4455892034233051</v>
      </c>
      <c r="CC3" s="10">
        <f>IF(AND(Sufficient_data="Yes",Include_study="Yes",Moderator&lt;&gt;""),'Moderator Analysis'!E:E-CL$3,"")</f>
        <v>-1.5562870309414087</v>
      </c>
      <c r="CD3" s="40">
        <f>IF(AND(Sufficient_data="Yes",Include_study="Yes",Moderator&lt;&gt;""),CA:CA*('Moderator Analysis'!F:F-CL$5-CL$4*'Moderator Analysis'!E:E)^2,"")</f>
        <v>32.233945024189794</v>
      </c>
      <c r="CF3" s="75">
        <f t="shared" ref="CF3:CF33" si="77">IF(AND(Sufficient_data="Yes",Include_study="Yes",Moderator&lt;&gt;""),1/(Varz+CL$7),"")</f>
        <v>0.74649861151034935</v>
      </c>
      <c r="CG3" s="18">
        <f>IF(AND(Sufficient_data="Yes",Include_study="Yes",CF3&lt;&gt;""),'Moderator Analysis'!F:F-'Moderator Analysis'!J$37,"")</f>
        <v>0.4455892034233051</v>
      </c>
      <c r="CH3" s="18">
        <f>IF(AND(Sufficient_data="Yes",Include_study="Yes",CF3&lt;&gt;""),'Moderator Analysis'!E:E-SUMPRODUCT('Moderator Analysis'!E:E,CF:CF)/SUM(CF:CF),"")</f>
        <v>-1.002240895438149</v>
      </c>
      <c r="CI3" s="79">
        <f>IF(AND(Sufficient_data="Yes",Include_study="Yes",CF3&lt;&gt;""),CF:CF*('Moderator Analysis'!F:F-'Moderator Analysis'!J$29-'Moderator Analysis'!J$30*'Moderator Analysis'!E:E)^2,"")</f>
        <v>0.18946925357526515</v>
      </c>
      <c r="CJ3" s="12"/>
      <c r="CK3" s="3" t="s">
        <v>213</v>
      </c>
      <c r="CL3" s="18">
        <f>IF(SUM(Moderator)&lt;&gt;0,SUMPRODUCT('Moderator Analysis'!E:E,Calculations!CA:CA)/SUM(Calculations!CA:CA),"")</f>
        <v>17.556287030941409</v>
      </c>
      <c r="CN3" s="138"/>
      <c r="CO3" s="140"/>
      <c r="CP3" s="28">
        <f>IF(AND(Include_study="Yes",Sufficient_data="Yes"),1/'Publication Bias Analysis'!F3^2,"")</f>
        <v>127.00000000000003</v>
      </c>
      <c r="CQ3" s="28">
        <f>IF(AND(Include_study="Yes",Sufficient_data="Yes"),1/('Publication Bias Analysis'!F:F^2+IF(Additional_model="Fixed effect",0,Calculations!DD$11)),"")</f>
        <v>127.00000000000003</v>
      </c>
      <c r="CR3" s="28">
        <f>IF(AND(Include_study="Yes",Sufficient_data="Yes"),1/('Publication Bias Analysis'!F:F^2+IF(Additional_model="Fixed effect",0,'Publication Bias Analysis'!L$32)),"")</f>
        <v>127.00000000000003</v>
      </c>
      <c r="CS3" s="28">
        <f>IF(AND(Include_study="Yes",Sufficient_data="Yes"),'Publication Bias Analysis'!E:E-IF(Trim_and_fill="Off",'Publication Bias Analysis'!I$29,'Publication Bias Analysis'!I$37),"")</f>
        <v>0.4455892034233051</v>
      </c>
      <c r="CT3" s="28">
        <f t="shared" si="54"/>
        <v>11.269427669584646</v>
      </c>
      <c r="CU3" s="28">
        <f t="shared" si="55"/>
        <v>20.284969805252366</v>
      </c>
      <c r="CV3" s="90">
        <f t="shared" si="56"/>
        <v>1</v>
      </c>
      <c r="CW3" s="89">
        <f>IF(AND(Include_study="Yes",Sufficient_data="Yes"),CV:CV+IF(DH:DH&lt;0,-1,1)*COUNTIF(CV$2:CV2,CV:CV),"")</f>
        <v>1</v>
      </c>
      <c r="CX3" s="89">
        <f>IF(AND(Include_study="Yes",Sufficient_data="Yes"),RANK(DL:DL,DL:DL,1)*IF(DK:DK&lt;0,-1,1)+IF(DK:DK&lt;0,-1,1)*COUNTIF(CV$2:CV2,CV:CV),"")</f>
        <v>1</v>
      </c>
      <c r="CY3" s="89">
        <f>IF(AND(Include_study="Yes",Sufficient_data="Yes"),RANK(DO:DO,DO:DO,1)*IF(DN:DN&lt;0,-1,1)+IF(DN:DN&lt;0,-1,1)*COUNTIF(CV$2:CV2,CV:CV),"")</f>
        <v>1</v>
      </c>
      <c r="CZ3" s="10">
        <f>IF(AND(Include_study="Yes",Sufficient_data="Yes"),'Publication Bias Analysis'!E:E,NA())</f>
        <v>1.8000000000000003</v>
      </c>
      <c r="DA3" s="40">
        <f>IF(AND(Include_study="Yes",Sufficient_data="Yes"),'Publication Bias Analysis'!F:F,NA())</f>
        <v>8.8735650941611371E-2</v>
      </c>
      <c r="DC3" s="3" t="s">
        <v>116</v>
      </c>
      <c r="DD3" s="10">
        <f>IF(Trim_and_fill="Off",'Publication Bias Analysis'!I29,'Publication Bias Analysis'!I37)-ABS(TINV((1-Additional_confidence_level),k_-1))*DE3</f>
        <v>1.0534201514289132</v>
      </c>
      <c r="DE3" s="10">
        <f>MAX('Publication Bias Analysis'!F:F)*IF(Trim_and_fill="Off",1.1,1.2)</f>
        <v>0.13675269175156554</v>
      </c>
      <c r="DG3" s="133"/>
      <c r="DH3" s="28">
        <f>IF(AND(Include_study="Yes",Sufficient_data="Yes"),IF('Publication Bias Analysis'!L$38="Left",CZ:CZ-'Publication Bias Analysis'!I$29,'Publication Bias Analysis'!I$29-'Publication Bias Analysis'!E:E),"")</f>
        <v>0.4455892034233051</v>
      </c>
      <c r="DI3" s="28">
        <f t="shared" si="57"/>
        <v>0.4455892034233051</v>
      </c>
      <c r="DJ3" s="40">
        <f>IF(AND(Include_study="Yes",Sufficient_data="Yes"),1/('Publication Bias Analysis'!F:F^2+IF(Additional_model="Fixed effect",0,$DS$6)),"")</f>
        <v>127.00000000000003</v>
      </c>
      <c r="DK3" s="28">
        <f>IF(AND(Include_study="Yes",Sufficient_data="Yes"),IF('Publication Bias Analysis'!L$38="Left",CZ:CZ-DS$3,DS$3-'Publication Bias Analysis'!E:E),"")</f>
        <v>0.4455892034233051</v>
      </c>
      <c r="DL3" s="28">
        <f t="shared" si="58"/>
        <v>0.4455892034233051</v>
      </c>
      <c r="DM3" s="40">
        <f>IF(AND(DK3&lt;&gt;"",CW3&lt;=MAX(CW:CW)-DS$7),1/('Publication Bias Analysis'!F:F^2+IF(Additional_model="Fixed effect",0,$DS$13)),"")</f>
        <v>127.00000000000003</v>
      </c>
      <c r="DN3" s="10">
        <f>IF(AND(Include_study="Yes",Sufficient_data="Yes"),IF('Publication Bias Analysis'!L$38="Left",CZ:CZ-DS$10,DS$10-CZ:CZ),"")</f>
        <v>0.4455892034233051</v>
      </c>
      <c r="DO3" s="10">
        <f t="shared" si="59"/>
        <v>0.4455892034233051</v>
      </c>
      <c r="DP3" s="40">
        <f t="shared" si="60"/>
        <v>127.00000000000003</v>
      </c>
      <c r="DR3" s="3" t="s">
        <v>151</v>
      </c>
      <c r="DS3" s="18">
        <f>SUMPRODUCT(--(CW:CW&lt;=(MAX(CW:CW)-$DS$7)),DJ:DJ,'Publication Bias Analysis'!E:E)/SUMIF(CW:CW,"&lt;="&amp;(MAX(CW:CW)-$DS$7),DJ:DJ)</f>
        <v>1.3544107965766952</v>
      </c>
      <c r="DT3" s="92"/>
      <c r="DU3" s="48">
        <v>2</v>
      </c>
      <c r="DV3" s="14" t="str">
        <f>IF(Trim_and_fill="On",IF(DS$21&gt;(COUNT(DV$2:DV2)),IF(COUNTIF(CW:CW,-1*(MAX(CW:CW)-DU3+1))=1,"",MAX(CW:CW)-DU3+1),""),"")</f>
        <v/>
      </c>
      <c r="DW3" s="10" t="str">
        <f t="shared" si="61"/>
        <v/>
      </c>
      <c r="DX3" s="10" t="str">
        <f t="shared" si="62"/>
        <v/>
      </c>
      <c r="DY3" s="10" t="str">
        <f t="shared" si="63"/>
        <v/>
      </c>
      <c r="DZ3" s="28" t="str">
        <f>IF(DV3&lt;&gt;"",1/(DX3^2+IF(Additional_model="Fixed effect",0,'Publication Bias Analysis'!L$32)),"")</f>
        <v/>
      </c>
      <c r="EA3" s="40" t="str">
        <f>IF(DV3&lt;&gt;"",DW:DW-'Publication Bias Analysis'!I$37,"")</f>
        <v/>
      </c>
      <c r="EC3" s="48">
        <v>2</v>
      </c>
      <c r="ED3" s="10" t="e">
        <f t="shared" si="64"/>
        <v>#N/A</v>
      </c>
      <c r="EE3" s="40" t="e">
        <f t="shared" si="65"/>
        <v>#N/A</v>
      </c>
      <c r="EG3" s="133"/>
      <c r="EH3" s="10">
        <f t="shared" si="66"/>
        <v>0.31292209002668336</v>
      </c>
      <c r="EI3" s="40">
        <f>IF(AND(Include_study="Yes",Sufficient_data="Yes"),Z_score-('Publication Bias Analysis'!P$3+'Publication Bias Analysis'!P$4*Inverse_standard_error),"")</f>
        <v>5.8196429805784575</v>
      </c>
      <c r="EK3" s="133"/>
      <c r="EL3" s="10">
        <f>IF(AND(Include_study="Yes",Sufficient_data="Yes"),(CZ:CZ-SUMPRODUCT(Calculations!CP:CP,'Publication Bias Analysis'!E:E)/SUM(Calculations!CP:CP))/(SQRT(EM:EM)),"")</f>
        <v>5.2456074705200031</v>
      </c>
      <c r="EM3" s="10">
        <f>IF(AND(Include_study="Yes",Sufficient_data="Yes"),'Publication Bias Analysis'!F:F^2-1/(SUM(Calculations!CP:CP)),"")</f>
        <v>7.215687900763555E-3</v>
      </c>
      <c r="EN3" s="14">
        <f t="shared" si="67"/>
        <v>7</v>
      </c>
      <c r="EO3" s="14">
        <f t="shared" si="68"/>
        <v>3</v>
      </c>
      <c r="EP3" s="14">
        <f>IF(AND(Include_study="Yes",Sufficient_data="Yes"),COUNTIFS(EN$2:EN2,"&lt;"&amp;EN3,EO$2:EO2,"&lt;"&amp;EO3)+COUNTIFS(EN4:EN$201,"&lt;"&amp;EN3,EO4:EO$201,"&lt;"&amp;EO3)+COUNTIFS(EN$2:EN2,"&gt;"&amp;EN3,EO$2:EO2,"&gt;"&amp;EO3)+COUNTIFS(EN4:EN$201,"&gt;"&amp;EN3,EO4:EO$201,"&gt;"&amp;EO3),"")</f>
        <v>2</v>
      </c>
      <c r="EQ3" s="83">
        <f>IF(AND(Include_study="Yes",Sufficient_data="Yes"),COUNTIFS(EN$2:EN2,"&lt;"&amp;EN3,EO$2:EO2,"&gt;"&amp;EO3)+COUNTIFS(EN4:EN$201,"&lt;"&amp;EN3,EO4:EO$201,"&gt;"&amp;EO3)+COUNTIFS(EN$2:EN2,"&gt;"&amp;EN3,EO$2:EO2,"&lt;"&amp;EO3)+COUNTIFS(EN4:EN$201,"&gt;"&amp;EN3,EO4:EO$201,"&lt;"&amp;EO3),"")</f>
        <v>8</v>
      </c>
      <c r="ES3" s="133"/>
      <c r="ET3" s="26">
        <v>2</v>
      </c>
      <c r="EU3" s="10">
        <f t="shared" ref="EU3:EU10" si="78">EV2</f>
        <v>-16.45</v>
      </c>
      <c r="EV3" s="40">
        <f>EV4-EU$14</f>
        <v>-11.75</v>
      </c>
      <c r="EX3" s="133"/>
      <c r="EY3" s="10">
        <f t="shared" si="69"/>
        <v>11.269427669584646</v>
      </c>
      <c r="EZ3" s="10">
        <f t="shared" si="70"/>
        <v>20.284969805252366</v>
      </c>
      <c r="FA3" s="10">
        <f t="shared" si="71"/>
        <v>0.31292209002668336</v>
      </c>
      <c r="FB3" s="40">
        <f>IF(AND(Include_study="Yes",Sufficient_data="Yes"),Z_score-('Publication Bias Analysis'!AK31+'Publication Bias Analysis'!AK$31*Inverse_standard_error),"")</f>
        <v>3.6671245017500809</v>
      </c>
      <c r="FD3" s="3" t="s">
        <v>135</v>
      </c>
      <c r="FE3" s="10">
        <v>0</v>
      </c>
      <c r="FF3" s="10">
        <v>0</v>
      </c>
      <c r="FH3" s="133"/>
      <c r="FI3" s="14">
        <f>IF(Z_score&lt;&gt;"",RANK('Publication Bias Analysis'!AS:AS,'Publication Bias Analysis'!AS:AS,1)+COUNTIF('Publication Bias Analysis'!AS$2:AS2,'Publication Bias Analysis'!AS3),"")</f>
        <v>7</v>
      </c>
      <c r="FJ3" s="10">
        <f t="shared" si="72"/>
        <v>0.54054054054054057</v>
      </c>
      <c r="FK3" s="10">
        <f>IF(AND(Include_study="Yes",Sufficient_data="Yes"),'Publication Bias Analysis'!AR3,NA())</f>
        <v>0.10179559909470504</v>
      </c>
      <c r="FL3" s="28">
        <f>IF(AND(Include_study="Yes",Sufficient_data="Yes"),'Publication Bias Analysis'!AS3,NA())</f>
        <v>20.284969805252366</v>
      </c>
      <c r="FM3" s="10">
        <f>IF(AND(Include_study="Yes",Sufficient_data="Yes"),'Publication Bias Analysis'!AR:AR-AVERAGE('Publication Bias Analysis'!AR:AR),"")</f>
        <v>0.1017955990947052</v>
      </c>
      <c r="FN3" s="40">
        <f>IF(AND(Include_study="Yes",Sufficient_data="Yes"),FL:FL-('Publication Bias Analysis'!AV$30+FK:FK*'Publication Bias Analysis'!AV$31),"")</f>
        <v>5.6017261110958998</v>
      </c>
      <c r="FP3" s="3" t="s">
        <v>84</v>
      </c>
      <c r="FQ3" s="10">
        <f>MIN('Publication Bias Analysis'!AR:AR)</f>
        <v>-1.6067550689692427</v>
      </c>
      <c r="FR3" s="10">
        <f>FQ3*'Publication Bias Analysis'!AV$31+'Publication Bias Analysis'!AV$30</f>
        <v>-10.856395320125268</v>
      </c>
      <c r="FT3" s="133"/>
      <c r="FU3" s="10">
        <f t="shared" si="73"/>
        <v>20.284969805252366</v>
      </c>
      <c r="FV3" s="19">
        <f>IF(FU3&lt;&gt;"",1-NORMSDIST(ABS(FU3)),"")</f>
        <v>0</v>
      </c>
      <c r="FW3" s="40">
        <f t="shared" ref="FW3:FW66" si="79">IF(FV3&lt;&gt;"",LN(MAX(10^-306,FV3)),"")</f>
        <v>-704.59103845617801</v>
      </c>
    </row>
    <row r="4" spans="1:179" x14ac:dyDescent="0.2">
      <c r="A4" s="129"/>
      <c r="B4" s="26">
        <f t="shared" si="0"/>
        <v>3</v>
      </c>
      <c r="C4" s="26">
        <f>IF(B4&lt;&gt;"",IF(B4=0,COUNTIF(B$2:B3,0)+1,COUNTIF(B$2:B3,B4)+B4+COUNTIF(B:B,0)),"")</f>
        <v>3</v>
      </c>
      <c r="D4" s="26">
        <f t="shared" si="1"/>
        <v>3</v>
      </c>
      <c r="E4" s="10" t="str">
        <f>IF(AND(Sufficient_data="Yes",Include_study="Yes",Input!Study_name&lt;&gt;""),Input!Study_name,"")</f>
        <v>cccc</v>
      </c>
      <c r="F4" s="10">
        <f>IF(AND(Sufficient_data="Yes",Include_study="Yes"),Input!Correlation,"")</f>
        <v>0.95623745812773908</v>
      </c>
      <c r="G4" s="18">
        <f t="shared" si="2"/>
        <v>1.9000000000000004</v>
      </c>
      <c r="H4" s="14">
        <f>IF(AND(Sufficient_data="Yes",Include_study="Yes"),Input!Number_of_subjects,"")</f>
        <v>80</v>
      </c>
      <c r="I4" s="10">
        <f t="shared" si="3"/>
        <v>1.2987012987012988E-2</v>
      </c>
      <c r="J4" s="18">
        <f t="shared" si="4"/>
        <v>0.11396057645963795</v>
      </c>
      <c r="K4" s="10">
        <f t="shared" si="5"/>
        <v>77</v>
      </c>
      <c r="L4" s="10">
        <f t="shared" si="6"/>
        <v>0.83112175826056989</v>
      </c>
      <c r="M4" s="10">
        <f t="shared" si="7"/>
        <v>0.93196918452011424</v>
      </c>
      <c r="N4" s="10">
        <f t="shared" si="8"/>
        <v>0.97197422125876198</v>
      </c>
      <c r="O4" s="105">
        <f t="shared" si="9"/>
        <v>8.3081680350369003E-2</v>
      </c>
      <c r="P4" s="68">
        <f t="shared" si="10"/>
        <v>0.83179003673381691</v>
      </c>
      <c r="R4" s="57">
        <f t="shared" si="11"/>
        <v>0.95623745812773908</v>
      </c>
      <c r="S4" s="10">
        <f t="shared" si="12"/>
        <v>2.4268273607624846E-2</v>
      </c>
      <c r="T4" s="40">
        <f t="shared" si="13"/>
        <v>1.5736763131022902E-2</v>
      </c>
      <c r="Y4" s="129"/>
      <c r="Z4" s="26">
        <f t="shared" si="14"/>
        <v>3</v>
      </c>
      <c r="AA4" s="26" t="str">
        <f>IF(AND(Sufficient_data="Yes",Include_study="Yes",Input!Study_name&lt;&gt;"",Subgroup&lt;&gt;""),Input!Study_name,"")</f>
        <v>cccc</v>
      </c>
      <c r="AB4" s="10" t="str">
        <f t="shared" si="15"/>
        <v>AA</v>
      </c>
      <c r="AC4" s="10">
        <f>IF(AND(Sufficient_data="Yes",Include_study="Yes",Subgroup&lt;&gt;""),Input!Correlation,"")</f>
        <v>0.95623745812773908</v>
      </c>
      <c r="AD4" s="10">
        <f t="shared" si="16"/>
        <v>1.9000000000000004</v>
      </c>
      <c r="AE4" s="10">
        <f t="shared" si="17"/>
        <v>0.11396057645963795</v>
      </c>
      <c r="AF4" s="10">
        <f t="shared" si="18"/>
        <v>77</v>
      </c>
      <c r="AG4" s="10">
        <f t="shared" si="19"/>
        <v>37.868790772662656</v>
      </c>
      <c r="AH4" s="4">
        <f t="shared" si="20"/>
        <v>0.11279922917254682</v>
      </c>
      <c r="AI4" s="35">
        <f t="shared" si="21"/>
        <v>0.93196918452011424</v>
      </c>
      <c r="AJ4" s="108">
        <f t="shared" si="22"/>
        <v>0.97197422125876198</v>
      </c>
      <c r="AK4" s="68">
        <f t="shared" si="23"/>
        <v>-8.3630705208212142E-2</v>
      </c>
      <c r="AM4" s="57">
        <f t="shared" si="24"/>
        <v>0.95623745812773908</v>
      </c>
      <c r="AN4" s="10">
        <f t="shared" si="25"/>
        <v>2.4268273607624846E-2</v>
      </c>
      <c r="AO4" s="40">
        <f t="shared" si="26"/>
        <v>1.5736763131022902E-2</v>
      </c>
      <c r="AQ4" s="71" t="str">
        <f t="shared" si="27"/>
        <v/>
      </c>
      <c r="AR4" s="10" t="str">
        <f>IF(AND(Sufficient_data="Yes",Include_study="Yes",Subgroup&lt;&gt;""),IF(COUNTIFS(Input!F$2:F3,"="&amp;"Yes",Input!C$2:C3,"="&amp;"Yes",Input!G$2:G3,"="&amp;Subgroup)&gt;0,"",Subgroup),"")</f>
        <v/>
      </c>
      <c r="AS4" s="26" t="str">
        <f t="shared" si="28"/>
        <v/>
      </c>
      <c r="AT4" s="14" t="str">
        <f t="shared" si="29"/>
        <v/>
      </c>
      <c r="AU4" s="18" t="str">
        <f t="shared" si="30"/>
        <v/>
      </c>
      <c r="AV4" s="19" t="str">
        <f t="shared" si="31"/>
        <v/>
      </c>
      <c r="AW4" s="10" t="str">
        <f t="shared" si="32"/>
        <v/>
      </c>
      <c r="AX4" s="18" t="str">
        <f t="shared" si="33"/>
        <v/>
      </c>
      <c r="AY4" s="18" t="str">
        <f t="shared" si="34"/>
        <v/>
      </c>
      <c r="AZ4" s="10" t="str">
        <f t="shared" si="35"/>
        <v/>
      </c>
      <c r="BA4" s="18" t="str">
        <f t="shared" si="36"/>
        <v/>
      </c>
      <c r="BB4" s="10" t="str">
        <f t="shared" si="37"/>
        <v/>
      </c>
      <c r="BC4" s="18" t="str">
        <f t="shared" si="38"/>
        <v/>
      </c>
      <c r="BD4" s="26" t="str">
        <f t="shared" si="39"/>
        <v/>
      </c>
      <c r="BE4" s="10" t="str">
        <f t="shared" si="40"/>
        <v/>
      </c>
      <c r="BF4" s="10" t="str">
        <f t="shared" si="41"/>
        <v/>
      </c>
      <c r="BG4" s="10" t="str">
        <f t="shared" si="42"/>
        <v/>
      </c>
      <c r="BH4" s="10" t="str">
        <f t="shared" si="43"/>
        <v/>
      </c>
      <c r="BI4" s="10" t="str">
        <f t="shared" si="44"/>
        <v/>
      </c>
      <c r="BJ4" s="10" t="str">
        <f t="shared" si="45"/>
        <v/>
      </c>
      <c r="BK4" s="10" t="str">
        <f t="shared" si="46"/>
        <v/>
      </c>
      <c r="BL4" s="10" t="str">
        <f t="shared" si="47"/>
        <v/>
      </c>
      <c r="BM4" s="10" t="str">
        <f t="shared" si="48"/>
        <v/>
      </c>
      <c r="BN4" s="10" t="e">
        <f t="shared" si="49"/>
        <v>#N/A</v>
      </c>
      <c r="BO4" s="10" t="str">
        <f t="shared" ref="BO4:BO33" si="80">IF(AU4&lt;&gt;"",(BQ4/SUM(BQ:BQ)),"")</f>
        <v/>
      </c>
      <c r="BP4" s="10" t="str">
        <f t="shared" si="50"/>
        <v/>
      </c>
      <c r="BQ4" s="10" t="str">
        <f t="shared" si="74"/>
        <v/>
      </c>
      <c r="BR4" s="28" t="str">
        <f t="shared" si="51"/>
        <v/>
      </c>
      <c r="BS4" s="40" t="str">
        <f t="shared" si="75"/>
        <v/>
      </c>
      <c r="BT4" s="101"/>
      <c r="BX4" s="138"/>
      <c r="BY4" s="10">
        <f t="shared" si="52"/>
        <v>13</v>
      </c>
      <c r="BZ4" s="10">
        <f t="shared" si="76"/>
        <v>1.9000000000000004</v>
      </c>
      <c r="CA4" s="10">
        <f t="shared" si="53"/>
        <v>77</v>
      </c>
      <c r="CB4" s="10">
        <f>IF(AND(Sufficient_data="Yes",Include_study="Yes",Moderator&lt;&gt;""),'Moderator Analysis'!F:F-CL$2,"")</f>
        <v>0.54558920342330519</v>
      </c>
      <c r="CC4" s="10">
        <f>IF(AND(Sufficient_data="Yes",Include_study="Yes",Moderator&lt;&gt;""),'Moderator Analysis'!E:E-CL$3,"")</f>
        <v>-4.5562870309414087</v>
      </c>
      <c r="CD4" s="40">
        <f>IF(AND(Sufficient_data="Yes",Include_study="Yes",Moderator&lt;&gt;""),CA:CA*('Moderator Analysis'!F:F-CL$5-CL$4*'Moderator Analysis'!E:E)^2,"")</f>
        <v>39.474482154330765</v>
      </c>
      <c r="CF4" s="75">
        <f t="shared" si="77"/>
        <v>0.7436601756347645</v>
      </c>
      <c r="CG4" s="18">
        <f>IF(AND(Sufficient_data="Yes",Include_study="Yes",CF4&lt;&gt;""),'Moderator Analysis'!F:F-'Moderator Analysis'!J$37,"")</f>
        <v>0.54558920342330519</v>
      </c>
      <c r="CH4" s="18">
        <f>IF(AND(Sufficient_data="Yes",Include_study="Yes",CF4&lt;&gt;""),'Moderator Analysis'!E:E-SUMPRODUCT('Moderator Analysis'!E:E,CF:CF)/SUM(CF:CF),"")</f>
        <v>-4.002240895438149</v>
      </c>
      <c r="CI4" s="79">
        <f>IF(AND(Sufficient_data="Yes",Include_study="Yes",CF4&lt;&gt;""),CF:CF*('Moderator Analysis'!F:F-'Moderator Analysis'!J$29-'Moderator Analysis'!J$30*'Moderator Analysis'!E:E)^2,"")</f>
        <v>0.38124156275300203</v>
      </c>
      <c r="CJ4" s="12"/>
      <c r="CK4" s="3" t="s">
        <v>111</v>
      </c>
      <c r="CL4" s="18">
        <f>IF(CL3&lt;&gt;"",SUMPRODUCT(CB:CB,CC:CC,CA:CA)/SUMPRODUCT(CC:CC,CC:CC,CA:CA),"")</f>
        <v>3.7401183188142395E-2</v>
      </c>
      <c r="CN4" s="138"/>
      <c r="CO4" s="140"/>
      <c r="CP4" s="28">
        <f>IF(AND(Include_study="Yes",Sufficient_data="Yes"),1/'Publication Bias Analysis'!F4^2,"")</f>
        <v>77</v>
      </c>
      <c r="CQ4" s="28">
        <f>IF(AND(Include_study="Yes",Sufficient_data="Yes"),1/('Publication Bias Analysis'!F:F^2+IF(Additional_model="Fixed effect",0,Calculations!DD$11)),"")</f>
        <v>77</v>
      </c>
      <c r="CR4" s="28">
        <f>IF(AND(Include_study="Yes",Sufficient_data="Yes"),1/('Publication Bias Analysis'!F:F^2+IF(Additional_model="Fixed effect",0,'Publication Bias Analysis'!L$32)),"")</f>
        <v>77</v>
      </c>
      <c r="CS4" s="28">
        <f>IF(AND(Include_study="Yes",Sufficient_data="Yes"),'Publication Bias Analysis'!E:E-IF(Trim_and_fill="Off",'Publication Bias Analysis'!I$29,'Publication Bias Analysis'!I$37),"")</f>
        <v>0.54558920342330519</v>
      </c>
      <c r="CT4" s="28">
        <f t="shared" si="54"/>
        <v>8.7749643873921226</v>
      </c>
      <c r="CU4" s="28">
        <f t="shared" si="55"/>
        <v>16.672432336045034</v>
      </c>
      <c r="CV4" s="90">
        <f t="shared" si="56"/>
        <v>3</v>
      </c>
      <c r="CW4" s="89">
        <f>IF(AND(Include_study="Yes",Sufficient_data="Yes"),CV:CV+IF(DH:DH&lt;0,-1,1)*COUNTIF(CV$2:CV3,CV:CV),"")</f>
        <v>3</v>
      </c>
      <c r="CX4" s="89">
        <f>IF(AND(Include_study="Yes",Sufficient_data="Yes"),RANK(DL:DL,DL:DL,1)*IF(DK:DK&lt;0,-1,1)+IF(DK:DK&lt;0,-1,1)*COUNTIF(CV$2:CV3,CV:CV),"")</f>
        <v>3</v>
      </c>
      <c r="CY4" s="89">
        <f>IF(AND(Include_study="Yes",Sufficient_data="Yes"),RANK(DO:DO,DO:DO,1)*IF(DN:DN&lt;0,-1,1)+IF(DN:DN&lt;0,-1,1)*COUNTIF(CV$2:CV3,CV:CV),"")</f>
        <v>3</v>
      </c>
      <c r="CZ4" s="10">
        <f>IF(AND(Include_study="Yes",Sufficient_data="Yes"),'Publication Bias Analysis'!E:E,NA())</f>
        <v>1.9000000000000004</v>
      </c>
      <c r="DA4" s="40">
        <f>IF(AND(Include_study="Yes",Sufficient_data="Yes"),'Publication Bias Analysis'!F:F,NA())</f>
        <v>0.11396057645963795</v>
      </c>
      <c r="DC4" s="3" t="s">
        <v>117</v>
      </c>
      <c r="DD4" s="10">
        <f>IF(Trim_and_fill="Off",'Publication Bias Analysis'!I29,'Publication Bias Analysis'!I37)</f>
        <v>1.3544107965766952</v>
      </c>
      <c r="DE4" s="10">
        <v>0</v>
      </c>
      <c r="DG4" s="133"/>
      <c r="DH4" s="28">
        <f>IF(AND(Include_study="Yes",Sufficient_data="Yes"),IF('Publication Bias Analysis'!L$38="Left",CZ:CZ-'Publication Bias Analysis'!I$29,'Publication Bias Analysis'!I$29-'Publication Bias Analysis'!E:E),"")</f>
        <v>0.54558920342330519</v>
      </c>
      <c r="DI4" s="28">
        <f t="shared" ref="DI4:DI67" si="81">IF(AND(Include_study="Yes",Sufficient_data="Yes"),ABS(DH4),"")</f>
        <v>0.54558920342330519</v>
      </c>
      <c r="DJ4" s="40">
        <f>IF(AND(Include_study="Yes",Sufficient_data="Yes"),1/('Publication Bias Analysis'!F:F^2+IF(Additional_model="Fixed effect",0,$DS$6)),"")</f>
        <v>77</v>
      </c>
      <c r="DK4" s="28">
        <f>IF(AND(Include_study="Yes",Sufficient_data="Yes"),IF('Publication Bias Analysis'!L$38="Left",CZ:CZ-DS$3,DS$3-'Publication Bias Analysis'!E:E),"")</f>
        <v>0.54558920342330519</v>
      </c>
      <c r="DL4" s="28">
        <f t="shared" ref="DL4:DL67" si="82">IF(DK4&lt;&gt;"",ABS(DK4),"")</f>
        <v>0.54558920342330519</v>
      </c>
      <c r="DM4" s="40">
        <f>IF(AND(DK4&lt;&gt;"",CW4&lt;=MAX(CW:CW)-DS$7),1/('Publication Bias Analysis'!F:F^2+IF(Additional_model="Fixed effect",0,$DS$13)),"")</f>
        <v>77</v>
      </c>
      <c r="DN4" s="10">
        <f>IF(AND(Include_study="Yes",Sufficient_data="Yes"),IF('Publication Bias Analysis'!L$38="Left",CZ:CZ-DS$10,DS$10-CZ:CZ),"")</f>
        <v>0.54558920342330519</v>
      </c>
      <c r="DO4" s="10">
        <f t="shared" ref="DO4:DO67" si="83">IF(DN4&lt;&gt;"",ABS(DN4),"")</f>
        <v>0.54558920342330519</v>
      </c>
      <c r="DP4" s="40">
        <f t="shared" si="60"/>
        <v>77</v>
      </c>
      <c r="DR4" s="115" t="s">
        <v>6</v>
      </c>
      <c r="DS4" s="115"/>
      <c r="DU4" s="48">
        <v>3</v>
      </c>
      <c r="DV4" s="14" t="str">
        <f>IF(Trim_and_fill="On",IF(DS$21&gt;(COUNT(DV$2:DV3)),IF(COUNTIF(CW:CW,-1*(MAX(CW:CW)-DU4+1))=1,"",MAX(CW:CW)-DU4+1),""),"")</f>
        <v/>
      </c>
      <c r="DW4" s="10" t="str">
        <f t="shared" si="61"/>
        <v/>
      </c>
      <c r="DX4" s="10" t="str">
        <f t="shared" si="62"/>
        <v/>
      </c>
      <c r="DY4" s="10" t="str">
        <f t="shared" si="63"/>
        <v/>
      </c>
      <c r="DZ4" s="28" t="str">
        <f>IF(DV4&lt;&gt;"",1/(DX4^2+IF(Additional_model="Fixed effect",0,'Publication Bias Analysis'!L$32)),"")</f>
        <v/>
      </c>
      <c r="EA4" s="40" t="str">
        <f>IF(DV4&lt;&gt;"",DW:DW-'Publication Bias Analysis'!I$37,"")</f>
        <v/>
      </c>
      <c r="EC4" s="48">
        <v>3</v>
      </c>
      <c r="ED4" s="10" t="e">
        <f t="shared" si="64"/>
        <v>#N/A</v>
      </c>
      <c r="EE4" s="40" t="e">
        <f t="shared" si="65"/>
        <v>#N/A</v>
      </c>
      <c r="EG4" s="133"/>
      <c r="EH4" s="10">
        <f t="shared" si="66"/>
        <v>-2.1815411921658399</v>
      </c>
      <c r="EI4" s="40">
        <f>IF(AND(Include_study="Yes",Sufficient_data="Yes"),Z_score-('Publication Bias Analysis'!P$3+'Publication Bias Analysis'!P$4*Inverse_standard_error),"")</f>
        <v>12.599865732885348</v>
      </c>
      <c r="EK4" s="133"/>
      <c r="EL4" s="10">
        <f>IF(AND(Include_study="Yes",Sufficient_data="Yes"),(CZ:CZ-SUMPRODUCT(Calculations!CP:CP,'Publication Bias Analysis'!E:E)/SUM(Calculations!CP:CP))/(SQRT(EM:EM)),"")</f>
        <v>4.9136858487229667</v>
      </c>
      <c r="EM4" s="10">
        <f>IF(AND(Include_study="Yes",Sufficient_data="Yes"),'Publication Bias Analysis'!F:F^2-1/(SUM(Calculations!CP:CP)),"")</f>
        <v>1.2328685139745046E-2</v>
      </c>
      <c r="EN4" s="14">
        <f t="shared" ref="EN4:EN67" si="84">IF(AND(Include_study="Yes",Sufficient_data="Yes"),RANK(EL:EL,EL:EL,1),"")</f>
        <v>6</v>
      </c>
      <c r="EO4" s="14">
        <f t="shared" ref="EO4:EO67" si="85">IF(AND(Include_study="Yes",Sufficient_data="Yes"),RANK(EM:EM,EM:EM,1),"")</f>
        <v>11</v>
      </c>
      <c r="EP4" s="14">
        <f>IF(AND(Include_study="Yes",Sufficient_data="Yes"),COUNTIFS(EN$2:EN3,"&lt;"&amp;EN4,EO$2:EO3,"&lt;"&amp;EO4)+COUNTIFS(EN5:EN$201,"&lt;"&amp;EN4,EO5:EO$201,"&lt;"&amp;EO4)+COUNTIFS(EN$2:EN3,"&gt;"&amp;EN4,EO$2:EO3,"&gt;"&amp;EO4)+COUNTIFS(EN5:EN$201,"&gt;"&amp;EN4,EO5:EO$201,"&gt;"&amp;EO4),"")</f>
        <v>4</v>
      </c>
      <c r="EQ4" s="83">
        <f>IF(AND(Include_study="Yes",Sufficient_data="Yes"),COUNTIFS(EN$2:EN3,"&lt;"&amp;EN4,EO$2:EO3,"&gt;"&amp;EO4)+COUNTIFS(EN5:EN$201,"&lt;"&amp;EN4,EO5:EO$201,"&gt;"&amp;EO4)+COUNTIFS(EN$2:EN3,"&gt;"&amp;EN4,EO$2:EO3,"&lt;"&amp;EO4)+COUNTIFS(EN5:EN$201,"&gt;"&amp;EN4,EO5:EO$201,"&lt;"&amp;EO4),"")</f>
        <v>6</v>
      </c>
      <c r="ES4" s="133"/>
      <c r="ET4" s="26">
        <v>3</v>
      </c>
      <c r="EU4" s="10">
        <f t="shared" si="78"/>
        <v>-11.75</v>
      </c>
      <c r="EV4" s="40">
        <f>EV5-EU$14</f>
        <v>-7.0500000000000007</v>
      </c>
      <c r="EX4" s="133"/>
      <c r="EY4" s="10">
        <f t="shared" si="69"/>
        <v>8.7749643873921226</v>
      </c>
      <c r="EZ4" s="10">
        <f t="shared" si="70"/>
        <v>16.672432336045034</v>
      </c>
      <c r="FA4" s="10">
        <f t="shared" si="71"/>
        <v>-2.1815411921658399</v>
      </c>
      <c r="FB4" s="40">
        <f>IF(AND(Include_study="Yes",Sufficient_data="Yes"),Z_score-('Publication Bias Analysis'!AK32+'Publication Bias Analysis'!AK$31*Inverse_standard_error),"")</f>
        <v>4.7875258301851371</v>
      </c>
      <c r="FD4" s="3" t="s">
        <v>123</v>
      </c>
      <c r="FE4" s="10">
        <f>MAX(Inverse_standard_error)</f>
        <v>17.233687939614086</v>
      </c>
      <c r="FF4" s="10">
        <f>FE4*'Publication Bias Analysis'!AK31</f>
        <v>23.3414930102469</v>
      </c>
      <c r="FH4" s="133"/>
      <c r="FI4" s="14">
        <f>IF(Z_score&lt;&gt;"",RANK('Publication Bias Analysis'!AS:AS,'Publication Bias Analysis'!AS:AS,1)+COUNTIF('Publication Bias Analysis'!AS$2:AS3,'Publication Bias Analysis'!AS4),"")</f>
        <v>6</v>
      </c>
      <c r="FJ4" s="10">
        <f t="shared" si="72"/>
        <v>0.45945945945945948</v>
      </c>
      <c r="FK4" s="10">
        <f>IF(AND(Include_study="Yes",Sufficient_data="Yes"),'Publication Bias Analysis'!AR4,NA())</f>
        <v>-0.10179559909470488</v>
      </c>
      <c r="FL4" s="28">
        <f>IF(AND(Include_study="Yes",Sufficient_data="Yes"),'Publication Bias Analysis'!AS4,NA())</f>
        <v>16.672432336045034</v>
      </c>
      <c r="FM4" s="10">
        <f>IF(AND(Include_study="Yes",Sufficient_data="Yes"),'Publication Bias Analysis'!AR:AR-AVERAGE('Publication Bias Analysis'!AR:AR),"")</f>
        <v>-0.10179559909470472</v>
      </c>
      <c r="FN4" s="40">
        <f>IF(AND(Include_study="Yes",Sufficient_data="Yes"),FL:FL-('Publication Bias Analysis'!AV$30+FK:FK*'Publication Bias Analysis'!AV$31),"")</f>
        <v>5.0324965199830576</v>
      </c>
      <c r="FP4" s="3" t="s">
        <v>85</v>
      </c>
      <c r="FQ4" s="10">
        <f>MAX('Publication Bias Analysis'!AR:AR)</f>
        <v>1.6067550689692418</v>
      </c>
      <c r="FR4" s="10">
        <f>FQ4*'Publication Bias Analysis'!AV$31+'Publication Bias Analysis'!AV$30</f>
        <v>37.179574830343697</v>
      </c>
      <c r="FT4" s="133"/>
      <c r="FU4" s="10">
        <f t="shared" si="73"/>
        <v>16.672432336045034</v>
      </c>
      <c r="FV4" s="19">
        <f t="shared" ref="FV4:FV21" si="86">IF(FU4&lt;&gt;"",1-NORMSDIST(ABS(FU4)),"")</f>
        <v>0</v>
      </c>
      <c r="FW4" s="40">
        <f t="shared" si="79"/>
        <v>-704.59103845617801</v>
      </c>
    </row>
    <row r="5" spans="1:179" x14ac:dyDescent="0.2">
      <c r="A5" s="129"/>
      <c r="B5" s="26">
        <f t="shared" si="0"/>
        <v>4</v>
      </c>
      <c r="C5" s="26">
        <f>IF(B5&lt;&gt;"",IF(B5=0,COUNTIF(B$2:B4,0)+1,COUNTIF(B$2:B4,B5)+B5+COUNTIF(B:B,0)),"")</f>
        <v>4</v>
      </c>
      <c r="D5" s="26">
        <f t="shared" si="1"/>
        <v>4</v>
      </c>
      <c r="E5" s="10" t="str">
        <f>IF(AND(Sufficient_data="Yes",Include_study="Yes",Input!Study_name&lt;&gt;""),Input!Study_name,"")</f>
        <v>dddd</v>
      </c>
      <c r="F5" s="10">
        <f>IF(AND(Sufficient_data="Yes",Include_study="Yes"),Input!Correlation,"")</f>
        <v>0.96739500125711808</v>
      </c>
      <c r="G5" s="18">
        <f t="shared" si="2"/>
        <v>2.0499999999999994</v>
      </c>
      <c r="H5" s="14">
        <f>IF(AND(Sufficient_data="Yes",Include_study="Yes"),Input!Number_of_subjects,"")</f>
        <v>300</v>
      </c>
      <c r="I5" s="10">
        <f t="shared" si="3"/>
        <v>3.3670033670033669E-3</v>
      </c>
      <c r="J5" s="18">
        <f>IF(AND(Sufficient_data="Yes",Include_study="Yes"),SQRT(Varz),"")</f>
        <v>5.8025885318565944E-2</v>
      </c>
      <c r="K5" s="10">
        <f t="shared" si="5"/>
        <v>297</v>
      </c>
      <c r="L5" s="10">
        <f t="shared" si="6"/>
        <v>0.83782046744779337</v>
      </c>
      <c r="M5" s="10">
        <f t="shared" si="7"/>
        <v>0.95920035383987223</v>
      </c>
      <c r="N5" s="10">
        <f t="shared" si="8"/>
        <v>0.97396561720923691</v>
      </c>
      <c r="O5" s="105">
        <f t="shared" si="9"/>
        <v>8.3751305480407406E-2</v>
      </c>
      <c r="P5" s="68">
        <f t="shared" si="10"/>
        <v>0.98179003673381593</v>
      </c>
      <c r="R5" s="57">
        <f t="shared" si="11"/>
        <v>0.96739500125711808</v>
      </c>
      <c r="S5" s="10">
        <f t="shared" si="12"/>
        <v>8.1946474172458483E-3</v>
      </c>
      <c r="T5" s="40">
        <f t="shared" si="13"/>
        <v>6.5706159521188301E-3</v>
      </c>
      <c r="V5" s="115" t="s">
        <v>38</v>
      </c>
      <c r="W5" s="115"/>
      <c r="Y5" s="129"/>
      <c r="Z5" s="26">
        <f t="shared" si="14"/>
        <v>4</v>
      </c>
      <c r="AA5" s="26" t="str">
        <f>IF(AND(Sufficient_data="Yes",Include_study="Yes",Input!Study_name&lt;&gt;"",Subgroup&lt;&gt;""),Input!Study_name,"")</f>
        <v>dddd</v>
      </c>
      <c r="AB5" s="10" t="str">
        <f t="shared" si="15"/>
        <v>AA</v>
      </c>
      <c r="AC5" s="10">
        <f>IF(AND(Sufficient_data="Yes",Include_study="Yes",Subgroup&lt;&gt;""),Input!Correlation,"")</f>
        <v>0.96739500125711808</v>
      </c>
      <c r="AD5" s="10">
        <f t="shared" si="16"/>
        <v>2.0499999999999994</v>
      </c>
      <c r="AE5" s="10">
        <f t="shared" si="17"/>
        <v>5.8025885318565944E-2</v>
      </c>
      <c r="AF5" s="10">
        <f t="shared" si="18"/>
        <v>297</v>
      </c>
      <c r="AG5" s="10">
        <f t="shared" si="19"/>
        <v>59.570047928084762</v>
      </c>
      <c r="AH5" s="4">
        <f t="shared" si="20"/>
        <v>0.17744045560890689</v>
      </c>
      <c r="AI5" s="35">
        <f t="shared" si="21"/>
        <v>0.95920035383987223</v>
      </c>
      <c r="AJ5" s="108">
        <f t="shared" si="22"/>
        <v>0.97396561720923691</v>
      </c>
      <c r="AK5" s="68">
        <f t="shared" si="23"/>
        <v>6.6369294791786881E-2</v>
      </c>
      <c r="AM5" s="57">
        <f t="shared" si="24"/>
        <v>0.96739500125711808</v>
      </c>
      <c r="AN5" s="10">
        <f t="shared" si="25"/>
        <v>8.1946474172458483E-3</v>
      </c>
      <c r="AO5" s="40">
        <f t="shared" si="26"/>
        <v>6.5706159521188301E-3</v>
      </c>
      <c r="AQ5" s="71" t="str">
        <f t="shared" si="27"/>
        <v/>
      </c>
      <c r="AR5" s="10" t="str">
        <f>IF(AND(Sufficient_data="Yes",Include_study="Yes",Subgroup&lt;&gt;""),IF(COUNTIFS(Input!F$2:F4,"="&amp;"Yes",Input!C$2:C4,"="&amp;"Yes",Input!G$2:G4,"="&amp;Subgroup)&gt;0,"",Subgroup),"")</f>
        <v/>
      </c>
      <c r="AS5" s="26" t="str">
        <f t="shared" si="28"/>
        <v/>
      </c>
      <c r="AT5" s="14" t="str">
        <f t="shared" si="29"/>
        <v/>
      </c>
      <c r="AU5" s="10" t="str">
        <f t="shared" si="30"/>
        <v/>
      </c>
      <c r="AV5" s="19" t="str">
        <f t="shared" si="31"/>
        <v/>
      </c>
      <c r="AW5" s="10" t="str">
        <f t="shared" si="32"/>
        <v/>
      </c>
      <c r="AX5" s="10" t="str">
        <f t="shared" si="33"/>
        <v/>
      </c>
      <c r="AY5" s="10" t="str">
        <f t="shared" si="34"/>
        <v/>
      </c>
      <c r="AZ5" s="10" t="str">
        <f t="shared" si="35"/>
        <v/>
      </c>
      <c r="BA5" s="10" t="str">
        <f t="shared" si="36"/>
        <v/>
      </c>
      <c r="BB5" s="10" t="str">
        <f t="shared" si="37"/>
        <v/>
      </c>
      <c r="BC5" s="10" t="str">
        <f t="shared" si="38"/>
        <v/>
      </c>
      <c r="BD5" s="26" t="str">
        <f t="shared" si="39"/>
        <v/>
      </c>
      <c r="BE5" s="10" t="str">
        <f t="shared" si="40"/>
        <v/>
      </c>
      <c r="BF5" s="10" t="str">
        <f t="shared" si="41"/>
        <v/>
      </c>
      <c r="BG5" s="10" t="str">
        <f t="shared" si="42"/>
        <v/>
      </c>
      <c r="BH5" s="10" t="str">
        <f t="shared" si="43"/>
        <v/>
      </c>
      <c r="BI5" s="10" t="str">
        <f t="shared" si="44"/>
        <v/>
      </c>
      <c r="BJ5" s="10" t="str">
        <f t="shared" si="45"/>
        <v/>
      </c>
      <c r="BK5" s="10" t="str">
        <f t="shared" si="46"/>
        <v/>
      </c>
      <c r="BL5" s="10" t="str">
        <f t="shared" si="47"/>
        <v/>
      </c>
      <c r="BM5" s="10" t="str">
        <f t="shared" si="48"/>
        <v/>
      </c>
      <c r="BN5" s="10" t="e">
        <f t="shared" si="49"/>
        <v>#N/A</v>
      </c>
      <c r="BO5" s="10" t="str">
        <f t="shared" si="80"/>
        <v/>
      </c>
      <c r="BP5" s="10" t="str">
        <f t="shared" si="50"/>
        <v/>
      </c>
      <c r="BQ5" s="10" t="str">
        <f t="shared" si="74"/>
        <v/>
      </c>
      <c r="BR5" s="28" t="str">
        <f t="shared" si="51"/>
        <v/>
      </c>
      <c r="BS5" s="40" t="str">
        <f t="shared" si="75"/>
        <v/>
      </c>
      <c r="BU5" s="3" t="s">
        <v>9</v>
      </c>
      <c r="BV5" s="18">
        <f>FISHERINV(BV2)</f>
        <v>0.71312887115953882</v>
      </c>
      <c r="BX5" s="138"/>
      <c r="BY5" s="10">
        <f t="shared" si="52"/>
        <v>18</v>
      </c>
      <c r="BZ5" s="10">
        <f t="shared" si="76"/>
        <v>2.0499999999999994</v>
      </c>
      <c r="CA5" s="10">
        <f t="shared" si="53"/>
        <v>297</v>
      </c>
      <c r="CB5" s="10">
        <f>IF(AND(Sufficient_data="Yes",Include_study="Yes",Moderator&lt;&gt;""),'Moderator Analysis'!F:F-CL$2,"")</f>
        <v>0.69558920342330421</v>
      </c>
      <c r="CC5" s="10">
        <f>IF(AND(Sufficient_data="Yes",Include_study="Yes",Moderator&lt;&gt;""),'Moderator Analysis'!E:E-CL$3,"")</f>
        <v>0.44371296905859126</v>
      </c>
      <c r="CD5" s="40">
        <f>IF(AND(Sufficient_data="Yes",Include_study="Yes",Moderator&lt;&gt;""),CA:CA*('Moderator Analysis'!F:F-CL$5-CL$4*'Moderator Analysis'!E:E)^2,"")</f>
        <v>136.92668178852031</v>
      </c>
      <c r="CF5" s="75">
        <f t="shared" si="77"/>
        <v>0.74901866870569656</v>
      </c>
      <c r="CG5" s="18">
        <f>IF(AND(Sufficient_data="Yes",Include_study="Yes",CF5&lt;&gt;""),'Moderator Analysis'!F:F-'Moderator Analysis'!J$37,"")</f>
        <v>0.69558920342330421</v>
      </c>
      <c r="CH5" s="18">
        <f>IF(AND(Sufficient_data="Yes",Include_study="Yes",CF5&lt;&gt;""),'Moderator Analysis'!E:E-SUMPRODUCT('Moderator Analysis'!E:E,CF:CF)/SUM(CF:CF),"")</f>
        <v>0.99775910456185102</v>
      </c>
      <c r="CI5" s="79">
        <f>IF(AND(Sufficient_data="Yes",Include_study="Yes",CF5&lt;&gt;""),CF:CF*('Moderator Analysis'!F:F-'Moderator Analysis'!J$29-'Moderator Analysis'!J$30*'Moderator Analysis'!E:E)^2,"")</f>
        <v>0.34532202324419514</v>
      </c>
      <c r="CJ5" s="12"/>
      <c r="CK5" s="3" t="s">
        <v>135</v>
      </c>
      <c r="CL5" s="18">
        <f>IF(CL3&lt;&gt;"",CL2-CL3*CL4,"")</f>
        <v>0.69778488922884696</v>
      </c>
      <c r="CN5" s="138"/>
      <c r="CO5" s="140"/>
      <c r="CP5" s="28">
        <f>IF(AND(Include_study="Yes",Sufficient_data="Yes"),1/'Publication Bias Analysis'!F5^2,"")</f>
        <v>297</v>
      </c>
      <c r="CQ5" s="28">
        <f>IF(AND(Include_study="Yes",Sufficient_data="Yes"),1/('Publication Bias Analysis'!F:F^2+IF(Additional_model="Fixed effect",0,Calculations!DD$11)),"")</f>
        <v>297</v>
      </c>
      <c r="CR5" s="28">
        <f>IF(AND(Include_study="Yes",Sufficient_data="Yes"),1/('Publication Bias Analysis'!F:F^2+IF(Additional_model="Fixed effect",0,'Publication Bias Analysis'!L$32)),"")</f>
        <v>297</v>
      </c>
      <c r="CS5" s="28">
        <f>IF(AND(Include_study="Yes",Sufficient_data="Yes"),'Publication Bias Analysis'!E:E-IF(Trim_and_fill="Off",'Publication Bias Analysis'!I$29,'Publication Bias Analysis'!I$37),"")</f>
        <v>0.69558920342330421</v>
      </c>
      <c r="CT5" s="28">
        <f t="shared" si="54"/>
        <v>17.233687939614086</v>
      </c>
      <c r="CU5" s="28">
        <f t="shared" si="55"/>
        <v>35.329060276208864</v>
      </c>
      <c r="CV5" s="90">
        <f t="shared" si="56"/>
        <v>5</v>
      </c>
      <c r="CW5" s="89">
        <f>IF(AND(Include_study="Yes",Sufficient_data="Yes"),CV:CV+IF(DH:DH&lt;0,-1,1)*COUNTIF(CV$2:CV4,CV:CV),"")</f>
        <v>5</v>
      </c>
      <c r="CX5" s="89">
        <f>IF(AND(Include_study="Yes",Sufficient_data="Yes"),RANK(DL:DL,DL:DL,1)*IF(DK:DK&lt;0,-1,1)+IF(DK:DK&lt;0,-1,1)*COUNTIF(CV$2:CV4,CV:CV),"")</f>
        <v>5</v>
      </c>
      <c r="CY5" s="89">
        <f>IF(AND(Include_study="Yes",Sufficient_data="Yes"),RANK(DO:DO,DO:DO,1)*IF(DN:DN&lt;0,-1,1)+IF(DN:DN&lt;0,-1,1)*COUNTIF(CV$2:CV4,CV:CV),"")</f>
        <v>5</v>
      </c>
      <c r="CZ5" s="10">
        <f>IF(AND(Include_study="Yes",Sufficient_data="Yes"),'Publication Bias Analysis'!E:E,NA())</f>
        <v>2.0499999999999994</v>
      </c>
      <c r="DA5" s="40">
        <f>IF(AND(Include_study="Yes",Sufficient_data="Yes"),'Publication Bias Analysis'!F:F,NA())</f>
        <v>5.8025885318565944E-2</v>
      </c>
      <c r="DC5" s="3" t="s">
        <v>119</v>
      </c>
      <c r="DD5" s="10">
        <f>IF(Trim_and_fill="Off",'Publication Bias Analysis'!I29,'Publication Bias Analysis'!I37)+ABS(TINV((1-Additional_confidence_level),k_-1))*DE5</f>
        <v>1.6554014417244771</v>
      </c>
      <c r="DE5" s="10">
        <f>MAX('Publication Bias Analysis'!F:F)*IF(Trim_and_fill="Off",1.1,1.2)</f>
        <v>0.13675269175156554</v>
      </c>
      <c r="DG5" s="133"/>
      <c r="DH5" s="28">
        <f>IF(AND(Include_study="Yes",Sufficient_data="Yes"),IF('Publication Bias Analysis'!L$38="Left",CZ:CZ-'Publication Bias Analysis'!I$29,'Publication Bias Analysis'!I$29-'Publication Bias Analysis'!E:E),"")</f>
        <v>0.69558920342330421</v>
      </c>
      <c r="DI5" s="28">
        <f t="shared" si="81"/>
        <v>0.69558920342330421</v>
      </c>
      <c r="DJ5" s="40">
        <f>IF(AND(Include_study="Yes",Sufficient_data="Yes"),1/('Publication Bias Analysis'!F:F^2+IF(Additional_model="Fixed effect",0,$DS$6)),"")</f>
        <v>297</v>
      </c>
      <c r="DK5" s="28">
        <f>IF(AND(Include_study="Yes",Sufficient_data="Yes"),IF('Publication Bias Analysis'!L$38="Left",CZ:CZ-DS$3,DS$3-'Publication Bias Analysis'!E:E),"")</f>
        <v>0.69558920342330421</v>
      </c>
      <c r="DL5" s="28">
        <f t="shared" si="82"/>
        <v>0.69558920342330421</v>
      </c>
      <c r="DM5" s="40">
        <f>IF(AND(DK5&lt;&gt;"",CW5&lt;=MAX(CW:CW)-DS$7),1/('Publication Bias Analysis'!F:F^2+IF(Additional_model="Fixed effect",0,$DS$13)),"")</f>
        <v>297</v>
      </c>
      <c r="DN5" s="10">
        <f>IF(AND(Include_study="Yes",Sufficient_data="Yes"),IF('Publication Bias Analysis'!L$38="Left",CZ:CZ-DS$10,DS$10-CZ:CZ),"")</f>
        <v>0.69558920342330421</v>
      </c>
      <c r="DO5" s="10">
        <f t="shared" si="83"/>
        <v>0.69558920342330421</v>
      </c>
      <c r="DP5" s="40">
        <f t="shared" si="60"/>
        <v>297</v>
      </c>
      <c r="DR5" s="3" t="s">
        <v>2</v>
      </c>
      <c r="DS5" s="10">
        <f>SUMPRODUCT(--(CW:CW&lt;=(MAX(CW:CW)-DS7)),CP:CP,'Publication Bias Analysis'!E:E,'Publication Bias Analysis'!E:E)-SUMPRODUCT(--(CW:CW&lt;=(MAX(CW:CW)-DS7)),CP:CP,'Publication Bias Analysis'!E:E)^2/SUMIF(CW:CW,"&lt;="&amp;(MAX(CW:CW)-DS7),CP:CP)</f>
        <v>1627.2654476629359</v>
      </c>
      <c r="DU5" s="48">
        <v>4</v>
      </c>
      <c r="DV5" s="14" t="str">
        <f>IF(Trim_and_fill="On",IF(DS$21&gt;(COUNT(DV$2:DV4)),IF(COUNTIF(CW:CW,-1*(MAX(CW:CW)-DU5+1))=1,"",MAX(CW:CW)-DU5+1),""),"")</f>
        <v/>
      </c>
      <c r="DW5" s="10" t="str">
        <f t="shared" si="61"/>
        <v/>
      </c>
      <c r="DX5" s="10" t="str">
        <f t="shared" si="62"/>
        <v/>
      </c>
      <c r="DY5" s="10" t="str">
        <f t="shared" si="63"/>
        <v/>
      </c>
      <c r="DZ5" s="28" t="str">
        <f>IF(DV5&lt;&gt;"",1/(DX5^2+IF(Additional_model="Fixed effect",0,'Publication Bias Analysis'!L$32)),"")</f>
        <v/>
      </c>
      <c r="EA5" s="40" t="str">
        <f>IF(DV5&lt;&gt;"",DW:DW-'Publication Bias Analysis'!I$37,"")</f>
        <v/>
      </c>
      <c r="EC5" s="48">
        <v>4</v>
      </c>
      <c r="ED5" s="10" t="e">
        <f t="shared" si="64"/>
        <v>#N/A</v>
      </c>
      <c r="EE5" s="40" t="e">
        <f t="shared" si="65"/>
        <v>#N/A</v>
      </c>
      <c r="EG5" s="133"/>
      <c r="EH5" s="10">
        <f t="shared" si="66"/>
        <v>6.2771823600561234</v>
      </c>
      <c r="EI5" s="40">
        <f>IF(AND(Include_study="Yes",Sufficient_data="Yes"),Z_score-('Publication Bias Analysis'!P$3+'Publication Bias Analysis'!P$4*Inverse_standard_error),"")</f>
        <v>-3.9853502482008309</v>
      </c>
      <c r="EK5" s="133"/>
      <c r="EL5" s="10">
        <f>IF(AND(Include_study="Yes",Sufficient_data="Yes"),(CZ:CZ-SUMPRODUCT(Calculations!CP:CP,'Publication Bias Analysis'!E:E)/SUM(Calculations!CP:CP))/(SQRT(EM:EM)),"")</f>
        <v>13.365165504858696</v>
      </c>
      <c r="EM5" s="10">
        <f>IF(AND(Include_study="Yes",Sufficient_data="Yes"),'Publication Bias Analysis'!F:F^2-1/(SUM(Calculations!CP:CP)),"")</f>
        <v>2.7086755197354272E-3</v>
      </c>
      <c r="EN5" s="14">
        <f t="shared" si="84"/>
        <v>12</v>
      </c>
      <c r="EO5" s="14">
        <f t="shared" si="85"/>
        <v>1</v>
      </c>
      <c r="EP5" s="14">
        <f>IF(AND(Include_study="Yes",Sufficient_data="Yes"),COUNTIFS(EN$2:EN4,"&lt;"&amp;EN5,EO$2:EO4,"&lt;"&amp;EO5)+COUNTIFS(EN6:EN$201,"&lt;"&amp;EN5,EO6:EO$201,"&lt;"&amp;EO5)+COUNTIFS(EN$2:EN4,"&gt;"&amp;EN5,EO$2:EO4,"&gt;"&amp;EO5)+COUNTIFS(EN6:EN$201,"&gt;"&amp;EN5,EO6:EO$201,"&gt;"&amp;EO5),"")</f>
        <v>0</v>
      </c>
      <c r="EQ5" s="83">
        <f>IF(AND(Include_study="Yes",Sufficient_data="Yes"),COUNTIFS(EN$2:EN4,"&lt;"&amp;EN5,EO$2:EO4,"&gt;"&amp;EO5)+COUNTIFS(EN6:EN$201,"&lt;"&amp;EN5,EO6:EO$201,"&gt;"&amp;EO5)+COUNTIFS(EN$2:EN4,"&gt;"&amp;EN5,EO$2:EO4,"&lt;"&amp;EO5)+COUNTIFS(EN6:EN$201,"&gt;"&amp;EN5,EO6:EO$201,"&lt;"&amp;EO5),"")</f>
        <v>11</v>
      </c>
      <c r="ES5" s="133"/>
      <c r="ET5" s="26">
        <v>4</v>
      </c>
      <c r="EU5" s="10">
        <f t="shared" si="78"/>
        <v>-7.0500000000000007</v>
      </c>
      <c r="EV5" s="40">
        <f>EV6-EU$14</f>
        <v>-2.35</v>
      </c>
      <c r="EX5" s="133"/>
      <c r="EY5" s="10">
        <f t="shared" si="69"/>
        <v>17.233687939614086</v>
      </c>
      <c r="EZ5" s="10">
        <f t="shared" si="70"/>
        <v>35.329060276208864</v>
      </c>
      <c r="FA5" s="10">
        <f t="shared" si="71"/>
        <v>6.2771823600561234</v>
      </c>
      <c r="FB5" s="40">
        <f>IF(AND(Include_study="Yes",Sufficient_data="Yes"),Z_score-('Publication Bias Analysis'!AK33+'Publication Bias Analysis'!AK$31*Inverse_standard_error),"")</f>
        <v>11.987567265961964</v>
      </c>
      <c r="FD5" s="27" t="s">
        <v>84</v>
      </c>
      <c r="FE5" s="3" t="s">
        <v>113</v>
      </c>
      <c r="FF5" s="3" t="s">
        <v>114</v>
      </c>
      <c r="FH5" s="133"/>
      <c r="FI5" s="14">
        <f>IF(Z_score&lt;&gt;"",RANK('Publication Bias Analysis'!AS:AS,'Publication Bias Analysis'!AS:AS,1)+COUNTIF('Publication Bias Analysis'!AS$2:AS4,'Publication Bias Analysis'!AS5),"")</f>
        <v>12</v>
      </c>
      <c r="FJ5" s="10">
        <f t="shared" si="72"/>
        <v>0.94594594594594583</v>
      </c>
      <c r="FK5" s="10">
        <f>IF(AND(Include_study="Yes",Sufficient_data="Yes"),'Publication Bias Analysis'!AR5,NA())</f>
        <v>1.6067550689692418</v>
      </c>
      <c r="FL5" s="28">
        <f>IF(AND(Include_study="Yes",Sufficient_data="Yes"),'Publication Bias Analysis'!AS5,NA())</f>
        <v>35.329060276208864</v>
      </c>
      <c r="FM5" s="10">
        <f>IF(AND(Include_study="Yes",Sufficient_data="Yes"),'Publication Bias Analysis'!AR:AR-AVERAGE('Publication Bias Analysis'!AR:AR),"")</f>
        <v>1.606755068969242</v>
      </c>
      <c r="FN5" s="40">
        <f>IF(AND(Include_study="Yes",Sufficient_data="Yes"),FL:FL-('Publication Bias Analysis'!AV$30+FK:FK*'Publication Bias Analysis'!AV$31),"")</f>
        <v>-1.8505145541348327</v>
      </c>
      <c r="FP5" s="27" t="s">
        <v>120</v>
      </c>
      <c r="FQ5" s="3" t="s">
        <v>113</v>
      </c>
      <c r="FR5" s="3" t="s">
        <v>114</v>
      </c>
      <c r="FT5" s="133"/>
      <c r="FU5" s="10">
        <f t="shared" si="73"/>
        <v>35.329060276208864</v>
      </c>
      <c r="FV5" s="19">
        <f t="shared" si="86"/>
        <v>0</v>
      </c>
      <c r="FW5" s="40">
        <f t="shared" si="79"/>
        <v>-704.59103845617801</v>
      </c>
    </row>
    <row r="6" spans="1:179" ht="15" x14ac:dyDescent="0.25">
      <c r="A6" s="129"/>
      <c r="B6" s="26">
        <f t="shared" si="0"/>
        <v>5</v>
      </c>
      <c r="C6" s="26">
        <f>IF(B6&lt;&gt;"",IF(B6=0,COUNTIF(B$2:B5,0)+1,COUNTIF(B$2:B5,B6)+B6+COUNTIF(B:B,0)),"")</f>
        <v>5</v>
      </c>
      <c r="D6" s="26">
        <f t="shared" si="1"/>
        <v>5</v>
      </c>
      <c r="E6" s="10" t="str">
        <f>IF(AND(Sufficient_data="Yes",Include_study="Yes",Input!Study_name&lt;&gt;""),Input!Study_name,"")</f>
        <v>eeee</v>
      </c>
      <c r="F6" s="10">
        <f>IF(AND(Sufficient_data="Yes",Include_study="Yes"),Input!Correlation,"")</f>
        <v>4.9958374957880011E-2</v>
      </c>
      <c r="G6" s="18">
        <f t="shared" si="2"/>
        <v>5.0000000000000037E-2</v>
      </c>
      <c r="H6" s="14">
        <f>IF(AND(Sufficient_data="Yes",Include_study="Yes"),Input!Number_of_subjects,"")</f>
        <v>95</v>
      </c>
      <c r="I6" s="10">
        <f t="shared" si="3"/>
        <v>1.0869565217391304E-2</v>
      </c>
      <c r="J6" s="18">
        <f t="shared" si="4"/>
        <v>0.10425720702853739</v>
      </c>
      <c r="K6" s="10">
        <f t="shared" si="5"/>
        <v>92</v>
      </c>
      <c r="L6" s="10">
        <f t="shared" si="6"/>
        <v>0.83258699223478849</v>
      </c>
      <c r="M6" s="10">
        <f t="shared" si="7"/>
        <v>-0.15572763273145557</v>
      </c>
      <c r="N6" s="10">
        <f t="shared" si="8"/>
        <v>0.25149220158921781</v>
      </c>
      <c r="O6" s="105">
        <f t="shared" si="9"/>
        <v>8.3228149985503222E-2</v>
      </c>
      <c r="P6" s="68">
        <f t="shared" si="10"/>
        <v>-1.0182099632661834</v>
      </c>
      <c r="R6" s="57">
        <f t="shared" si="11"/>
        <v>4.9958374957880011E-2</v>
      </c>
      <c r="S6" s="10">
        <f t="shared" si="12"/>
        <v>0.20568600768933559</v>
      </c>
      <c r="T6" s="40">
        <f t="shared" si="13"/>
        <v>0.20153382663133779</v>
      </c>
      <c r="V6" s="3" t="s">
        <v>39</v>
      </c>
      <c r="W6" s="26">
        <f>MAX(Entry_Number)+1</f>
        <v>13</v>
      </c>
      <c r="Y6" s="129"/>
      <c r="Z6" s="26">
        <f t="shared" si="14"/>
        <v>9</v>
      </c>
      <c r="AA6" s="26" t="str">
        <f>IF(AND(Sufficient_data="Yes",Include_study="Yes",Input!Study_name&lt;&gt;"",Subgroup&lt;&gt;""),Input!Study_name,"")</f>
        <v>eeee</v>
      </c>
      <c r="AB6" s="10" t="str">
        <f t="shared" si="15"/>
        <v>BB</v>
      </c>
      <c r="AC6" s="10">
        <f>IF(AND(Sufficient_data="Yes",Include_study="Yes",Subgroup&lt;&gt;""),Input!Correlation,"")</f>
        <v>4.9958374957880011E-2</v>
      </c>
      <c r="AD6" s="10">
        <f t="shared" si="16"/>
        <v>5.0000000000000037E-2</v>
      </c>
      <c r="AE6" s="10">
        <f t="shared" si="17"/>
        <v>0.10425720702853739</v>
      </c>
      <c r="AF6" s="10">
        <f t="shared" si="18"/>
        <v>91.999999999999986</v>
      </c>
      <c r="AG6" s="10">
        <f t="shared" si="19"/>
        <v>5.948764248990126</v>
      </c>
      <c r="AH6" s="4">
        <f t="shared" si="20"/>
        <v>0.20066218798309349</v>
      </c>
      <c r="AI6" s="35">
        <f t="shared" si="21"/>
        <v>-0.15572763273145557</v>
      </c>
      <c r="AJ6" s="108">
        <f t="shared" si="22"/>
        <v>0.25149220158921781</v>
      </c>
      <c r="AK6" s="68">
        <f t="shared" si="23"/>
        <v>0.2612863522657165</v>
      </c>
      <c r="AM6" s="57">
        <f t="shared" si="24"/>
        <v>4.9958374957880011E-2</v>
      </c>
      <c r="AN6" s="10">
        <f t="shared" si="25"/>
        <v>0.20568600768933559</v>
      </c>
      <c r="AO6" s="40">
        <f t="shared" si="26"/>
        <v>0.20153382663133779</v>
      </c>
      <c r="AQ6" s="71">
        <f t="shared" si="27"/>
        <v>14</v>
      </c>
      <c r="AR6" s="10" t="str">
        <f>IF(AND(Sufficient_data="Yes",Include_study="Yes",Subgroup&lt;&gt;""),IF(COUNTIFS(Input!F$2:F5,"="&amp;"Yes",Input!C$2:C5,"="&amp;"Yes",Input!G$2:G5,"="&amp;Subgroup)&gt;0,"",Subgroup),"")</f>
        <v>BB</v>
      </c>
      <c r="AS6" s="26">
        <f t="shared" si="28"/>
        <v>2</v>
      </c>
      <c r="AT6" s="14">
        <f t="shared" si="29"/>
        <v>5</v>
      </c>
      <c r="AU6" s="10">
        <f t="shared" si="30"/>
        <v>59.267250000000026</v>
      </c>
      <c r="AV6" s="19">
        <f t="shared" si="31"/>
        <v>4.1350291490401226E-12</v>
      </c>
      <c r="AW6" s="10">
        <f t="shared" si="32"/>
        <v>0.93250910072594906</v>
      </c>
      <c r="AX6" s="10">
        <f t="shared" si="33"/>
        <v>351.5</v>
      </c>
      <c r="AY6" s="10">
        <f t="shared" si="34"/>
        <v>0.15723257467994317</v>
      </c>
      <c r="AZ6" s="10">
        <f t="shared" si="35"/>
        <v>0.39652562928509827</v>
      </c>
      <c r="BA6" s="10">
        <f t="shared" si="36"/>
        <v>-0.21128635226571649</v>
      </c>
      <c r="BB6" s="10">
        <f t="shared" si="37"/>
        <v>0.18831995822790426</v>
      </c>
      <c r="BC6" s="10">
        <f t="shared" si="38"/>
        <v>-0.20819742253629225</v>
      </c>
      <c r="BD6" s="26">
        <f t="shared" si="39"/>
        <v>455</v>
      </c>
      <c r="BE6" s="10">
        <f t="shared" si="40"/>
        <v>-0.62559550961257682</v>
      </c>
      <c r="BF6" s="10">
        <f t="shared" si="41"/>
        <v>0.30186804972675696</v>
      </c>
      <c r="BG6" s="10">
        <f t="shared" si="42"/>
        <v>0.41739808707628456</v>
      </c>
      <c r="BH6" s="10">
        <f t="shared" si="43"/>
        <v>0.51006547226304921</v>
      </c>
      <c r="BI6" s="10">
        <f t="shared" si="44"/>
        <v>-0.89168090197644523</v>
      </c>
      <c r="BJ6" s="10">
        <f t="shared" si="45"/>
        <v>0.76472480912997765</v>
      </c>
      <c r="BK6" s="10">
        <f t="shared" si="46"/>
        <v>0.68348347944015297</v>
      </c>
      <c r="BL6" s="10">
        <f t="shared" si="47"/>
        <v>0.9729222316662699</v>
      </c>
      <c r="BM6" s="10">
        <f t="shared" si="48"/>
        <v>4.20546385171144</v>
      </c>
      <c r="BN6" s="10">
        <f t="shared" si="49"/>
        <v>-0.20819742253629225</v>
      </c>
      <c r="BO6" s="10">
        <f t="shared" si="80"/>
        <v>0.49665151644736683</v>
      </c>
      <c r="BP6" s="10">
        <f t="shared" si="50"/>
        <v>28.197285503486217</v>
      </c>
      <c r="BQ6" s="10">
        <f t="shared" si="74"/>
        <v>0.41237754451974068</v>
      </c>
      <c r="BR6" s="28">
        <f t="shared" si="51"/>
        <v>0.50334848355263373</v>
      </c>
      <c r="BS6" s="40">
        <f t="shared" si="75"/>
        <v>-1.1048081724033099</v>
      </c>
      <c r="BU6" s="3" t="s">
        <v>73</v>
      </c>
      <c r="BV6" s="10">
        <f>FISHERINV(BV2-ABS(TINV((1-Subgroup_confidence_level),Subgroup_k-1))*BV3)</f>
        <v>-0.90903061994901146</v>
      </c>
      <c r="BX6" s="138"/>
      <c r="BY6" s="10">
        <f t="shared" si="52"/>
        <v>20</v>
      </c>
      <c r="BZ6" s="10">
        <f t="shared" si="76"/>
        <v>5.0000000000000037E-2</v>
      </c>
      <c r="CA6" s="10">
        <f t="shared" si="53"/>
        <v>91.999999999999986</v>
      </c>
      <c r="CB6" s="10">
        <f>IF(AND(Sufficient_data="Yes",Include_study="Yes",Moderator&lt;&gt;""),'Moderator Analysis'!F:F-CL$2,"")</f>
        <v>-1.3044107965766951</v>
      </c>
      <c r="CC6" s="10">
        <f>IF(AND(Sufficient_data="Yes",Include_study="Yes",Moderator&lt;&gt;""),'Moderator Analysis'!E:E-CL$3,"")</f>
        <v>2.4437129690585913</v>
      </c>
      <c r="CD6" s="40">
        <f>IF(AND(Sufficient_data="Yes",Include_study="Yes",Moderator&lt;&gt;""),CA:CA*('Moderator Analysis'!F:F-CL$5-CL$4*'Moderator Analysis'!E:E)^2,"")</f>
        <v>179.24189952763871</v>
      </c>
      <c r="CF6" s="75">
        <f t="shared" si="77"/>
        <v>0.74483303559962732</v>
      </c>
      <c r="CG6" s="18">
        <f>IF(AND(Sufficient_data="Yes",Include_study="Yes",CF6&lt;&gt;""),'Moderator Analysis'!F:F-'Moderator Analysis'!J$37,"")</f>
        <v>-1.3044107965766951</v>
      </c>
      <c r="CH6" s="18">
        <f>IF(AND(Sufficient_data="Yes",Include_study="Yes",CF6&lt;&gt;""),'Moderator Analysis'!E:E-SUMPRODUCT('Moderator Analysis'!E:E,CF:CF)/SUM(CF:CF),"")</f>
        <v>2.997759104561851</v>
      </c>
      <c r="CI6" s="79">
        <f>IF(AND(Sufficient_data="Yes",Include_study="Yes",CF6&lt;&gt;""),CF:CF*('Moderator Analysis'!F:F-'Moderator Analysis'!J$29-'Moderator Analysis'!J$30*'Moderator Analysis'!E:E)^2,"")</f>
        <v>1.451144436215378</v>
      </c>
      <c r="CJ6" s="12"/>
      <c r="CK6" s="3" t="s">
        <v>214</v>
      </c>
      <c r="CL6" s="18">
        <f>IF(CL3&lt;&gt;"",SUM(CD:CD),"")</f>
        <v>1610.4583703744895</v>
      </c>
      <c r="CN6" s="138"/>
      <c r="CO6" s="140"/>
      <c r="CP6" s="28">
        <f>IF(AND(Include_study="Yes",Sufficient_data="Yes"),1/'Publication Bias Analysis'!F6^2,"")</f>
        <v>91.999999999999986</v>
      </c>
      <c r="CQ6" s="28">
        <f>IF(AND(Include_study="Yes",Sufficient_data="Yes"),1/('Publication Bias Analysis'!F:F^2+IF(Additional_model="Fixed effect",0,Calculations!DD$11)),"")</f>
        <v>91.999999999999986</v>
      </c>
      <c r="CR6" s="28">
        <f>IF(AND(Include_study="Yes",Sufficient_data="Yes"),1/('Publication Bias Analysis'!F:F^2+IF(Additional_model="Fixed effect",0,'Publication Bias Analysis'!L$32)),"")</f>
        <v>91.999999999999986</v>
      </c>
      <c r="CS6" s="28">
        <f>IF(AND(Include_study="Yes",Sufficient_data="Yes"),'Publication Bias Analysis'!E:E-IF(Trim_and_fill="Off",'Publication Bias Analysis'!I$29,'Publication Bias Analysis'!I$37),"")</f>
        <v>-1.3044107965766951</v>
      </c>
      <c r="CT6" s="28">
        <f t="shared" si="54"/>
        <v>9.5916630466254382</v>
      </c>
      <c r="CU6" s="28">
        <f t="shared" si="55"/>
        <v>0.4795831523312723</v>
      </c>
      <c r="CV6" s="90">
        <f t="shared" si="56"/>
        <v>-9</v>
      </c>
      <c r="CW6" s="89">
        <f>IF(AND(Include_study="Yes",Sufficient_data="Yes"),CV:CV+IF(DH:DH&lt;0,-1,1)*COUNTIF(CV$2:CV5,CV:CV),"")</f>
        <v>-9</v>
      </c>
      <c r="CX6" s="89">
        <f>IF(AND(Include_study="Yes",Sufficient_data="Yes"),RANK(DL:DL,DL:DL,1)*IF(DK:DK&lt;0,-1,1)+IF(DK:DK&lt;0,-1,1)*COUNTIF(CV$2:CV5,CV:CV),"")</f>
        <v>-9</v>
      </c>
      <c r="CY6" s="89">
        <f>IF(AND(Include_study="Yes",Sufficient_data="Yes"),RANK(DO:DO,DO:DO,1)*IF(DN:DN&lt;0,-1,1)+IF(DN:DN&lt;0,-1,1)*COUNTIF(CV$2:CV5,CV:CV),"")</f>
        <v>-9</v>
      </c>
      <c r="CZ6" s="10">
        <f>IF(AND(Include_study="Yes",Sufficient_data="Yes"),'Publication Bias Analysis'!E:E,NA())</f>
        <v>5.0000000000000037E-2</v>
      </c>
      <c r="DA6" s="40">
        <f>IF(AND(Include_study="Yes",Sufficient_data="Yes"),'Publication Bias Analysis'!F:F,NA())</f>
        <v>0.10425720702853739</v>
      </c>
      <c r="DC6" s="27" t="s">
        <v>121</v>
      </c>
      <c r="DD6" s="3" t="s">
        <v>113</v>
      </c>
      <c r="DE6" s="3" t="s">
        <v>114</v>
      </c>
      <c r="DG6" s="133"/>
      <c r="DH6" s="28">
        <f>IF(AND(Include_study="Yes",Sufficient_data="Yes"),IF('Publication Bias Analysis'!L$38="Left",CZ:CZ-'Publication Bias Analysis'!I$29,'Publication Bias Analysis'!I$29-'Publication Bias Analysis'!E:E),"")</f>
        <v>-1.3044107965766951</v>
      </c>
      <c r="DI6" s="28">
        <f t="shared" si="81"/>
        <v>1.3044107965766951</v>
      </c>
      <c r="DJ6" s="40">
        <f>IF(AND(Include_study="Yes",Sufficient_data="Yes"),1/('Publication Bias Analysis'!F:F^2+IF(Additional_model="Fixed effect",0,$DS$6)),"")</f>
        <v>91.999999999999986</v>
      </c>
      <c r="DK6" s="28">
        <f>IF(AND(Include_study="Yes",Sufficient_data="Yes"),IF('Publication Bias Analysis'!L$38="Left",CZ:CZ-DS$3,DS$3-'Publication Bias Analysis'!E:E),"")</f>
        <v>-1.3044107965766951</v>
      </c>
      <c r="DL6" s="28">
        <f t="shared" si="82"/>
        <v>1.3044107965766951</v>
      </c>
      <c r="DM6" s="40">
        <f>IF(AND(DK6&lt;&gt;"",CW6&lt;=MAX(CW:CW)-DS$7),1/('Publication Bias Analysis'!F:F^2+IF(Additional_model="Fixed effect",0,$DS$13)),"")</f>
        <v>91.999999999999986</v>
      </c>
      <c r="DN6" s="10">
        <f>IF(AND(Include_study="Yes",Sufficient_data="Yes"),IF('Publication Bias Analysis'!L$38="Left",CZ:CZ-DS$10,DS$10-CZ:CZ),"")</f>
        <v>-1.3044107965766951</v>
      </c>
      <c r="DO6" s="10">
        <f t="shared" si="83"/>
        <v>1.3044107965766951</v>
      </c>
      <c r="DP6" s="40">
        <f t="shared" si="60"/>
        <v>91.999999999999986</v>
      </c>
      <c r="DR6" s="3" t="s">
        <v>23</v>
      </c>
      <c r="DS6" s="18">
        <f>MAX(0,(DS5-(k_-DS7))/((SUMIF(CW:CW,"&lt;="&amp;(MAX(CW:CW)-DS7),CP:CP))-((SUMPRODUCT(--(CW:CW&lt;=(MAX(CW:CW)-DS7)),CP:CP,CP:CP))/(SUMIF(CW:CW,"&lt;="&amp;(MAX(CW:CW)-DS7),CP:CP)))))</f>
        <v>1.1894697366341567</v>
      </c>
      <c r="DU6" s="48">
        <v>5</v>
      </c>
      <c r="DV6" s="14" t="str">
        <f>IF(Trim_and_fill="On",IF(DS$21&gt;(COUNT(DV$2:DV5)),IF(COUNTIF(CW:CW,-1*(MAX(CW:CW)-DU6+1))=1,"",MAX(CW:CW)-DU6+1),""),"")</f>
        <v/>
      </c>
      <c r="DW6" s="10" t="str">
        <f t="shared" si="61"/>
        <v/>
      </c>
      <c r="DX6" s="10" t="str">
        <f t="shared" si="62"/>
        <v/>
      </c>
      <c r="DY6" s="10" t="str">
        <f t="shared" si="63"/>
        <v/>
      </c>
      <c r="DZ6" s="28" t="str">
        <f>IF(DV6&lt;&gt;"",1/(DX6^2+IF(Additional_model="Fixed effect",0,'Publication Bias Analysis'!L$32)),"")</f>
        <v/>
      </c>
      <c r="EA6" s="40" t="str">
        <f>IF(DV6&lt;&gt;"",DW:DW-'Publication Bias Analysis'!I$37,"")</f>
        <v/>
      </c>
      <c r="EC6" s="48">
        <v>5</v>
      </c>
      <c r="ED6" s="10" t="e">
        <f t="shared" si="64"/>
        <v>#N/A</v>
      </c>
      <c r="EE6" s="40" t="e">
        <f t="shared" si="65"/>
        <v>#N/A</v>
      </c>
      <c r="EG6" s="133"/>
      <c r="EH6" s="10">
        <f t="shared" si="66"/>
        <v>-1.3648425329325242</v>
      </c>
      <c r="EI6" s="40">
        <f>IF(AND(Include_study="Yes",Sufficient_data="Yes"),Z_score-('Publication Bias Analysis'!P$3+'Publication Bias Analysis'!P$4*Inverse_standard_error),"")</f>
        <v>-6.9956205628822881</v>
      </c>
      <c r="EK6" s="133"/>
      <c r="EL6" s="10">
        <f>IF(AND(Include_study="Yes",Sufficient_data="Yes"),(CZ:CZ-SUMPRODUCT(Calculations!CP:CP,'Publication Bias Analysis'!E:E)/SUM(Calculations!CP:CP))/(SQRT(EM:EM)),"")</f>
        <v>-12.908482753220694</v>
      </c>
      <c r="EM6" s="10">
        <f>IF(AND(Include_study="Yes",Sufficient_data="Yes"),'Publication Bias Analysis'!F:F^2-1/(SUM(Calculations!CP:CP)),"")</f>
        <v>1.0211237370123366E-2</v>
      </c>
      <c r="EN6" s="14">
        <f t="shared" si="84"/>
        <v>4</v>
      </c>
      <c r="EO6" s="14">
        <f t="shared" si="85"/>
        <v>8</v>
      </c>
      <c r="EP6" s="14">
        <f>IF(AND(Include_study="Yes",Sufficient_data="Yes"),COUNTIFS(EN$2:EN5,"&lt;"&amp;EN6,EO$2:EO5,"&lt;"&amp;EO6)+COUNTIFS(EN7:EN$201,"&lt;"&amp;EN6,EO7:EO$201,"&lt;"&amp;EO6)+COUNTIFS(EN$2:EN5,"&gt;"&amp;EN6,EO$2:EO5,"&gt;"&amp;EO6)+COUNTIFS(EN7:EN$201,"&gt;"&amp;EN6,EO7:EO$201,"&gt;"&amp;EO6),"")</f>
        <v>3</v>
      </c>
      <c r="EQ6" s="83">
        <f>IF(AND(Include_study="Yes",Sufficient_data="Yes"),COUNTIFS(EN$2:EN5,"&lt;"&amp;EN6,EO$2:EO5,"&gt;"&amp;EO6)+COUNTIFS(EN7:EN$201,"&lt;"&amp;EN6,EO7:EO$201,"&gt;"&amp;EO6)+COUNTIFS(EN$2:EN5,"&gt;"&amp;EN6,EO$2:EO5,"&lt;"&amp;EO6)+COUNTIFS(EN7:EN$201,"&gt;"&amp;EN6,EO7:EO$201,"&lt;"&amp;EO6),"")</f>
        <v>8</v>
      </c>
      <c r="ES6" s="133"/>
      <c r="ET6" s="26">
        <v>5</v>
      </c>
      <c r="EU6" s="10">
        <f t="shared" si="78"/>
        <v>-2.35</v>
      </c>
      <c r="EV6" s="40">
        <f>1/2*EU14</f>
        <v>2.35</v>
      </c>
      <c r="EX6" s="133"/>
      <c r="EY6" s="10">
        <f t="shared" si="69"/>
        <v>9.5916630466254382</v>
      </c>
      <c r="EZ6" s="10">
        <f t="shared" si="70"/>
        <v>0.4795831523312723</v>
      </c>
      <c r="FA6" s="10">
        <f t="shared" si="71"/>
        <v>-1.3648425329325242</v>
      </c>
      <c r="FB6" s="40">
        <f>IF(AND(Include_study="Yes",Sufficient_data="Yes"),Z_score-('Publication Bias Analysis'!AK34+'Publication Bias Analysis'!AK$31*Inverse_standard_error),"")</f>
        <v>-12.511468835143937</v>
      </c>
      <c r="FD6" s="3" t="s">
        <v>135</v>
      </c>
      <c r="FE6" s="10">
        <v>0</v>
      </c>
      <c r="FF6" s="10">
        <f>ABS(TINV((1-Additional_confidence_level),k_-1))*-1</f>
        <v>-2.2009851600916384</v>
      </c>
      <c r="FH6" s="133"/>
      <c r="FI6" s="14">
        <f>IF(Z_score&lt;&gt;"",RANK('Publication Bias Analysis'!AS:AS,'Publication Bias Analysis'!AS:AS,1)+COUNTIF('Publication Bias Analysis'!AS$2:AS5,'Publication Bias Analysis'!AS6),"")</f>
        <v>4</v>
      </c>
      <c r="FJ6" s="10">
        <f t="shared" si="72"/>
        <v>0.29729729729729726</v>
      </c>
      <c r="FK6" s="10">
        <f>IF(AND(Include_study="Yes",Sufficient_data="Yes"),'Publication Bias Analysis'!AR6,NA())</f>
        <v>-0.53218973091930433</v>
      </c>
      <c r="FL6" s="28">
        <f>IF(AND(Include_study="Yes",Sufficient_data="Yes"),'Publication Bias Analysis'!AS6,NA())</f>
        <v>0.4795831523312723</v>
      </c>
      <c r="FM6" s="10">
        <f>IF(AND(Include_study="Yes",Sufficient_data="Yes"),'Publication Bias Analysis'!AR:AR-AVERAGE('Publication Bias Analysis'!AR:AR),"")</f>
        <v>-0.53218973091930422</v>
      </c>
      <c r="FN6" s="40">
        <f>IF(AND(Include_study="Yes",Sufficient_data="Yes"),FL:FL-('Publication Bias Analysis'!AV$30+FK:FK*'Publication Bias Analysis'!AV$31),"")</f>
        <v>-4.7267648479703332</v>
      </c>
      <c r="FP6" s="3" t="s">
        <v>116</v>
      </c>
      <c r="FQ6" s="10">
        <f>MIN('Publication Bias Analysis'!AR:AR)</f>
        <v>-1.6067550689692427</v>
      </c>
      <c r="FR6" s="10">
        <f>'Publication Bias Analysis'!AV30</f>
        <v>13.161589755109221</v>
      </c>
      <c r="FT6" s="133"/>
      <c r="FU6" s="10">
        <f t="shared" si="73"/>
        <v>0.4795831523312723</v>
      </c>
      <c r="FV6" s="19">
        <f t="shared" si="86"/>
        <v>0.31576191424531197</v>
      </c>
      <c r="FW6" s="40">
        <f t="shared" si="79"/>
        <v>-1.1527667853032815</v>
      </c>
    </row>
    <row r="7" spans="1:179" ht="14.25" x14ac:dyDescent="0.2">
      <c r="A7" s="129"/>
      <c r="B7" s="26">
        <f t="shared" si="0"/>
        <v>6</v>
      </c>
      <c r="C7" s="26">
        <f>IF(B7&lt;&gt;"",IF(B7=0,COUNTIF(B$2:B6,0)+1,COUNTIF(B$2:B6,B7)+B7+COUNTIF(B:B,0)),"")</f>
        <v>6</v>
      </c>
      <c r="D7" s="26">
        <f t="shared" si="1"/>
        <v>6</v>
      </c>
      <c r="E7" s="10" t="str">
        <f>IF(AND(Sufficient_data="Yes",Include_study="Yes",Input!Study_name&lt;&gt;""),Input!Study_name,"")</f>
        <v>ffff</v>
      </c>
      <c r="F7" s="10">
        <f>IF(AND(Sufficient_data="Yes",Include_study="Yes"),Input!Correlation,"")</f>
        <v>-0.53704956699803519</v>
      </c>
      <c r="G7" s="18">
        <f t="shared" si="2"/>
        <v>-0.6</v>
      </c>
      <c r="H7" s="14">
        <f>IF(AND(Sufficient_data="Yes",Include_study="Yes"),Input!Number_of_subjects,"")</f>
        <v>90</v>
      </c>
      <c r="I7" s="10">
        <f t="shared" si="3"/>
        <v>1.1494252873563218E-2</v>
      </c>
      <c r="J7" s="18">
        <f t="shared" si="4"/>
        <v>0.10721125348377948</v>
      </c>
      <c r="K7" s="10">
        <f t="shared" si="5"/>
        <v>87</v>
      </c>
      <c r="L7" s="10">
        <f t="shared" si="6"/>
        <v>0.83215418317154366</v>
      </c>
      <c r="M7" s="10">
        <f t="shared" si="7"/>
        <v>-0.67125643070771857</v>
      </c>
      <c r="N7" s="10">
        <f t="shared" si="8"/>
        <v>-0.36874819979951301</v>
      </c>
      <c r="O7" s="105">
        <f t="shared" si="9"/>
        <v>8.3184884959786043E-2</v>
      </c>
      <c r="P7" s="68">
        <f t="shared" si="10"/>
        <v>-1.6682099632661833</v>
      </c>
      <c r="R7" s="57">
        <f t="shared" si="11"/>
        <v>-0.53704956699803519</v>
      </c>
      <c r="S7" s="10">
        <f t="shared" si="12"/>
        <v>0.13420686370968338</v>
      </c>
      <c r="T7" s="40">
        <f t="shared" si="13"/>
        <v>0.16830136719852218</v>
      </c>
      <c r="V7" s="3" t="s">
        <v>76</v>
      </c>
      <c r="W7" s="10">
        <f>Combined_Effect_Size-CICES_LL</f>
        <v>0.46953704019738213</v>
      </c>
      <c r="Y7" s="129"/>
      <c r="Z7" s="26">
        <f t="shared" si="14"/>
        <v>10</v>
      </c>
      <c r="AA7" s="26" t="str">
        <f>IF(AND(Sufficient_data="Yes",Include_study="Yes",Input!Study_name&lt;&gt;"",Subgroup&lt;&gt;""),Input!Study_name,"")</f>
        <v>ffff</v>
      </c>
      <c r="AB7" s="10" t="str">
        <f t="shared" si="15"/>
        <v>BB</v>
      </c>
      <c r="AC7" s="10">
        <f>IF(AND(Sufficient_data="Yes",Include_study="Yes",Subgroup&lt;&gt;""),Input!Correlation,"")</f>
        <v>-0.53704956699803519</v>
      </c>
      <c r="AD7" s="10">
        <f t="shared" si="16"/>
        <v>-0.6</v>
      </c>
      <c r="AE7" s="10">
        <f t="shared" si="17"/>
        <v>0.10721125348377948</v>
      </c>
      <c r="AF7" s="10">
        <f t="shared" si="18"/>
        <v>87</v>
      </c>
      <c r="AG7" s="10">
        <f t="shared" si="19"/>
        <v>5.926739775172277</v>
      </c>
      <c r="AH7" s="4">
        <f t="shared" si="20"/>
        <v>0.1999192640882331</v>
      </c>
      <c r="AI7" s="35">
        <f t="shared" si="21"/>
        <v>-0.67125643070771857</v>
      </c>
      <c r="AJ7" s="108">
        <f t="shared" si="22"/>
        <v>-0.36874819979951301</v>
      </c>
      <c r="AK7" s="68">
        <f t="shared" si="23"/>
        <v>-0.38871364773428352</v>
      </c>
      <c r="AM7" s="57">
        <f t="shared" si="24"/>
        <v>-0.53704956699803519</v>
      </c>
      <c r="AN7" s="10">
        <f t="shared" si="25"/>
        <v>0.13420686370968338</v>
      </c>
      <c r="AO7" s="40">
        <f t="shared" si="26"/>
        <v>0.16830136719852218</v>
      </c>
      <c r="AQ7" s="71" t="str">
        <f t="shared" si="27"/>
        <v/>
      </c>
      <c r="AR7" s="10" t="str">
        <f>IF(AND(Sufficient_data="Yes",Include_study="Yes",Subgroup&lt;&gt;""),IF(COUNTIFS(Input!F$2:F6,"="&amp;"Yes",Input!C$2:C6,"="&amp;"Yes",Input!G$2:G6,"="&amp;Subgroup)&gt;0,"",Subgroup),"")</f>
        <v/>
      </c>
      <c r="AS7" s="26" t="str">
        <f t="shared" si="28"/>
        <v/>
      </c>
      <c r="AT7" s="14" t="str">
        <f t="shared" si="29"/>
        <v/>
      </c>
      <c r="AU7" s="10" t="str">
        <f t="shared" si="30"/>
        <v/>
      </c>
      <c r="AV7" s="19" t="str">
        <f t="shared" si="31"/>
        <v/>
      </c>
      <c r="AW7" s="10" t="str">
        <f t="shared" si="32"/>
        <v/>
      </c>
      <c r="AX7" s="10" t="str">
        <f t="shared" si="33"/>
        <v/>
      </c>
      <c r="AY7" s="10" t="str">
        <f t="shared" si="34"/>
        <v/>
      </c>
      <c r="AZ7" s="10" t="str">
        <f t="shared" si="35"/>
        <v/>
      </c>
      <c r="BA7" s="10" t="str">
        <f t="shared" si="36"/>
        <v/>
      </c>
      <c r="BB7" s="10" t="str">
        <f t="shared" si="37"/>
        <v/>
      </c>
      <c r="BC7" s="10" t="str">
        <f t="shared" si="38"/>
        <v/>
      </c>
      <c r="BD7" s="26" t="str">
        <f t="shared" si="39"/>
        <v/>
      </c>
      <c r="BE7" s="10" t="str">
        <f t="shared" si="40"/>
        <v/>
      </c>
      <c r="BF7" s="10" t="str">
        <f t="shared" si="41"/>
        <v/>
      </c>
      <c r="BG7" s="10" t="str">
        <f t="shared" si="42"/>
        <v/>
      </c>
      <c r="BH7" s="10" t="str">
        <f t="shared" si="43"/>
        <v/>
      </c>
      <c r="BI7" s="10" t="str">
        <f t="shared" si="44"/>
        <v/>
      </c>
      <c r="BJ7" s="10" t="str">
        <f t="shared" si="45"/>
        <v/>
      </c>
      <c r="BK7" s="10" t="str">
        <f t="shared" si="46"/>
        <v/>
      </c>
      <c r="BL7" s="10" t="str">
        <f t="shared" si="47"/>
        <v/>
      </c>
      <c r="BM7" s="10" t="str">
        <f t="shared" si="48"/>
        <v/>
      </c>
      <c r="BN7" s="10" t="e">
        <f t="shared" si="49"/>
        <v>#N/A</v>
      </c>
      <c r="BO7" s="10" t="str">
        <f t="shared" si="80"/>
        <v/>
      </c>
      <c r="BP7" s="10" t="str">
        <f t="shared" si="50"/>
        <v/>
      </c>
      <c r="BQ7" s="10" t="str">
        <f t="shared" si="74"/>
        <v/>
      </c>
      <c r="BR7" s="28" t="str">
        <f t="shared" si="51"/>
        <v/>
      </c>
      <c r="BS7" s="40" t="str">
        <f t="shared" si="75"/>
        <v/>
      </c>
      <c r="BU7" s="3" t="s">
        <v>34</v>
      </c>
      <c r="BV7" s="10">
        <f>FISHERINV(BV2+ABS(TINV((1-Subgroup_confidence_level),Subgroup_k-1))*BV3)</f>
        <v>0.9973311385435234</v>
      </c>
      <c r="BX7" s="138"/>
      <c r="BY7" s="10">
        <f t="shared" si="52"/>
        <v>14</v>
      </c>
      <c r="BZ7" s="10">
        <f t="shared" si="76"/>
        <v>-0.6</v>
      </c>
      <c r="CA7" s="10">
        <f t="shared" si="53"/>
        <v>87</v>
      </c>
      <c r="CB7" s="10">
        <f>IF(AND(Sufficient_data="Yes",Include_study="Yes",Moderator&lt;&gt;""),'Moderator Analysis'!F:F-CL$2,"")</f>
        <v>-1.954410796576695</v>
      </c>
      <c r="CC7" s="10">
        <f>IF(AND(Sufficient_data="Yes",Include_study="Yes",Moderator&lt;&gt;""),'Moderator Analysis'!E:E-CL$3,"")</f>
        <v>-3.5562870309414087</v>
      </c>
      <c r="CD7" s="40">
        <f>IF(AND(Sufficient_data="Yes",Include_study="Yes",Moderator&lt;&gt;""),CA:CA*('Moderator Analysis'!F:F-CL$5-CL$4*'Moderator Analysis'!E:E)^2,"")</f>
        <v>288.62278328362919</v>
      </c>
      <c r="CF7" s="75">
        <f t="shared" si="77"/>
        <v>0.74448663489982991</v>
      </c>
      <c r="CG7" s="18">
        <f>IF(AND(Sufficient_data="Yes",Include_study="Yes",CF7&lt;&gt;""),'Moderator Analysis'!F:F-'Moderator Analysis'!J$37,"")</f>
        <v>-1.954410796576695</v>
      </c>
      <c r="CH7" s="18">
        <f>IF(AND(Sufficient_data="Yes",Include_study="Yes",CF7&lt;&gt;""),'Moderator Analysis'!E:E-SUMPRODUCT('Moderator Analysis'!E:E,CF:CF)/SUM(CF:CF),"")</f>
        <v>-3.002240895438149</v>
      </c>
      <c r="CI7" s="79">
        <f>IF(AND(Sufficient_data="Yes",Include_study="Yes",CF7&lt;&gt;""),CF:CF*('Moderator Analysis'!F:F-'Moderator Analysis'!J$29-'Moderator Analysis'!J$30*'Moderator Analysis'!E:E)^2,"")</f>
        <v>2.4698368354281799</v>
      </c>
      <c r="CJ7" s="12"/>
      <c r="CK7" s="3" t="s">
        <v>122</v>
      </c>
      <c r="CL7" s="18">
        <f>IF(CL3&lt;&gt;"",MAX(0,(CL6-(Moderator_k-2))/(SUM(CA:CA)-(SUMPRODUCT(CA:CA,CA:CA)*SUMPRODUCT(CA:CA,'Moderator Analysis'!E:E,'Moderator Analysis'!E:E)-2*SUMPRODUCT(CA:CA,CA:CA,'Moderator Analysis'!E:E)*SUMPRODUCT(CA:CA,'Moderator Analysis'!E:E)+SUM(CA:CA)*SUMPRODUCT(CA:CA,CA:CA,'Moderator Analysis'!E:E,'Moderator Analysis'!E:E))/(SUM(CA:CA)*SUMPRODUCT(CA:CA,'Moderator Analysis'!E:E,'Moderator Analysis'!E:E)-SUMPRODUCT(CA:CA,'Moderator Analysis'!E:E)^2))),"")</f>
        <v>1.3317132046176638</v>
      </c>
      <c r="CN7" s="138"/>
      <c r="CO7" s="140"/>
      <c r="CP7" s="28">
        <f>IF(AND(Include_study="Yes",Sufficient_data="Yes"),1/'Publication Bias Analysis'!F7^2,"")</f>
        <v>87</v>
      </c>
      <c r="CQ7" s="28">
        <f>IF(AND(Include_study="Yes",Sufficient_data="Yes"),1/('Publication Bias Analysis'!F:F^2+IF(Additional_model="Fixed effect",0,Calculations!DD$11)),"")</f>
        <v>87</v>
      </c>
      <c r="CR7" s="28">
        <f>IF(AND(Include_study="Yes",Sufficient_data="Yes"),1/('Publication Bias Analysis'!F:F^2+IF(Additional_model="Fixed effect",0,'Publication Bias Analysis'!L$32)),"")</f>
        <v>87</v>
      </c>
      <c r="CS7" s="28">
        <f>IF(AND(Include_study="Yes",Sufficient_data="Yes"),'Publication Bias Analysis'!E:E-IF(Trim_and_fill="Off",'Publication Bias Analysis'!I$29,'Publication Bias Analysis'!I$37),"")</f>
        <v>-1.954410796576695</v>
      </c>
      <c r="CT7" s="28">
        <f t="shared" si="54"/>
        <v>9.3273790530888157</v>
      </c>
      <c r="CU7" s="28">
        <f t="shared" si="55"/>
        <v>-5.5964274318532885</v>
      </c>
      <c r="CV7" s="90">
        <f t="shared" si="56"/>
        <v>-12</v>
      </c>
      <c r="CW7" s="89">
        <f>IF(AND(Include_study="Yes",Sufficient_data="Yes"),CV:CV+IF(DH:DH&lt;0,-1,1)*COUNTIF(CV$2:CV6,CV:CV),"")</f>
        <v>-12</v>
      </c>
      <c r="CX7" s="89">
        <f>IF(AND(Include_study="Yes",Sufficient_data="Yes"),RANK(DL:DL,DL:DL,1)*IF(DK:DK&lt;0,-1,1)+IF(DK:DK&lt;0,-1,1)*COUNTIF(CV$2:CV6,CV:CV),"")</f>
        <v>-12</v>
      </c>
      <c r="CY7" s="89">
        <f>IF(AND(Include_study="Yes",Sufficient_data="Yes"),RANK(DO:DO,DO:DO,1)*IF(DN:DN&lt;0,-1,1)+IF(DN:DN&lt;0,-1,1)*COUNTIF(CV$2:CV6,CV:CV),"")</f>
        <v>-12</v>
      </c>
      <c r="CZ7" s="10">
        <f>IF(AND(Include_study="Yes",Sufficient_data="Yes"),'Publication Bias Analysis'!E:E,NA())</f>
        <v>-0.6</v>
      </c>
      <c r="DA7" s="40">
        <f>IF(AND(Include_study="Yes",Sufficient_data="Yes"),'Publication Bias Analysis'!F:F,NA())</f>
        <v>0.10721125348377948</v>
      </c>
      <c r="DC7" s="3" t="s">
        <v>84</v>
      </c>
      <c r="DD7" s="10">
        <f>IF(Trim_and_fill="Off",'Publication Bias Analysis'!I29,'Publication Bias Analysis'!I37)</f>
        <v>1.3544107965766952</v>
      </c>
      <c r="DE7" s="10">
        <v>0</v>
      </c>
      <c r="DG7" s="133"/>
      <c r="DH7" s="28">
        <f>IF(AND(Include_study="Yes",Sufficient_data="Yes"),IF('Publication Bias Analysis'!L$38="Left",CZ:CZ-'Publication Bias Analysis'!I$29,'Publication Bias Analysis'!I$29-'Publication Bias Analysis'!E:E),"")</f>
        <v>-1.954410796576695</v>
      </c>
      <c r="DI7" s="28">
        <f t="shared" si="81"/>
        <v>1.954410796576695</v>
      </c>
      <c r="DJ7" s="40">
        <f>IF(AND(Include_study="Yes",Sufficient_data="Yes"),1/('Publication Bias Analysis'!F:F^2+IF(Additional_model="Fixed effect",0,$DS$6)),"")</f>
        <v>87</v>
      </c>
      <c r="DK7" s="28">
        <f>IF(AND(Include_study="Yes",Sufficient_data="Yes"),IF('Publication Bias Analysis'!L$38="Left",CZ:CZ-DS$3,DS$3-'Publication Bias Analysis'!E:E),"")</f>
        <v>-1.954410796576695</v>
      </c>
      <c r="DL7" s="28">
        <f t="shared" si="82"/>
        <v>1.954410796576695</v>
      </c>
      <c r="DM7" s="40">
        <f>IF(AND(DK7&lt;&gt;"",CW7&lt;=MAX(CW:CW)-DS$7),1/('Publication Bias Analysis'!F:F^2+IF(Additional_model="Fixed effect",0,$DS$13)),"")</f>
        <v>87</v>
      </c>
      <c r="DN7" s="10">
        <f>IF(AND(Include_study="Yes",Sufficient_data="Yes"),IF('Publication Bias Analysis'!L$38="Left",CZ:CZ-DS$10,DS$10-CZ:CZ),"")</f>
        <v>-1.954410796576695</v>
      </c>
      <c r="DO7" s="10">
        <f t="shared" si="83"/>
        <v>1.954410796576695</v>
      </c>
      <c r="DP7" s="40">
        <f t="shared" si="60"/>
        <v>87</v>
      </c>
      <c r="DR7" s="41" t="s">
        <v>126</v>
      </c>
      <c r="DS7" s="42">
        <f>IF('Publication Bias Analysis'!$L$37="Leftmost Run/Rightmost run",MAX(COUNTIF(CW:CW,"&gt;"&amp;ABS(MIN(CW:CW)))-1,0),ROUND(MAX(0,((4*SUMIF(DH:DH,"&gt;"&amp;0,CW:CW)-k_*(k_+1))/(2*k_-1))),0))</f>
        <v>0</v>
      </c>
      <c r="DU7" s="48">
        <v>6</v>
      </c>
      <c r="DV7" s="14" t="str">
        <f>IF(Trim_and_fill="On",IF(DS$21&gt;(COUNT(DV$2:DV6)),IF(COUNTIF(CW:CW,-1*(MAX(CW:CW)-DU7+1))=1,"",MAX(CW:CW)-DU7+1),""),"")</f>
        <v/>
      </c>
      <c r="DW7" s="10" t="str">
        <f t="shared" si="61"/>
        <v/>
      </c>
      <c r="DX7" s="10" t="str">
        <f t="shared" si="62"/>
        <v/>
      </c>
      <c r="DY7" s="10" t="str">
        <f t="shared" si="63"/>
        <v/>
      </c>
      <c r="DZ7" s="28" t="str">
        <f>IF(DV7&lt;&gt;"",1/(DX7^2+IF(Additional_model="Fixed effect",0,'Publication Bias Analysis'!L$32)),"")</f>
        <v/>
      </c>
      <c r="EA7" s="40" t="str">
        <f>IF(DV7&lt;&gt;"",DW:DW-'Publication Bias Analysis'!I$37,"")</f>
        <v/>
      </c>
      <c r="EC7" s="48">
        <v>6</v>
      </c>
      <c r="ED7" s="10" t="e">
        <f t="shared" si="64"/>
        <v>#N/A</v>
      </c>
      <c r="EE7" s="40" t="e">
        <f t="shared" si="65"/>
        <v>#N/A</v>
      </c>
      <c r="EG7" s="133"/>
      <c r="EH7" s="10">
        <f t="shared" si="66"/>
        <v>-1.6291265264691468</v>
      </c>
      <c r="EI7" s="40">
        <f>IF(AND(Include_study="Yes",Sufficient_data="Yes"),Z_score-('Publication Bias Analysis'!P$3+'Publication Bias Analysis'!P$4*Inverse_standard_error),"")</f>
        <v>-11.970536496839667</v>
      </c>
      <c r="EK7" s="133"/>
      <c r="EL7" s="10">
        <f>IF(AND(Include_study="Yes",Sufficient_data="Yes"),(CZ:CZ-SUMPRODUCT(Calculations!CP:CP,'Publication Bias Analysis'!E:E)/SUM(Calculations!CP:CP))/(SQRT(EM:EM)),"")</f>
        <v>-18.775125875566935</v>
      </c>
      <c r="EM7" s="10">
        <f>IF(AND(Include_study="Yes",Sufficient_data="Yes"),'Publication Bias Analysis'!F:F^2-1/(SUM(Calculations!CP:CP)),"")</f>
        <v>1.0835925026295278E-2</v>
      </c>
      <c r="EN7" s="14">
        <f t="shared" si="84"/>
        <v>2</v>
      </c>
      <c r="EO7" s="14">
        <f t="shared" si="85"/>
        <v>9</v>
      </c>
      <c r="EP7" s="14">
        <f>IF(AND(Include_study="Yes",Sufficient_data="Yes"),COUNTIFS(EN$2:EN6,"&lt;"&amp;EN7,EO$2:EO6,"&lt;"&amp;EO7)+COUNTIFS(EN8:EN$201,"&lt;"&amp;EN7,EO8:EO$201,"&lt;"&amp;EO7)+COUNTIFS(EN$2:EN6,"&gt;"&amp;EN7,EO$2:EO6,"&gt;"&amp;EO7)+COUNTIFS(EN8:EN$201,"&gt;"&amp;EN7,EO8:EO$201,"&gt;"&amp;EO7),"")</f>
        <v>3</v>
      </c>
      <c r="EQ7" s="83">
        <f>IF(AND(Include_study="Yes",Sufficient_data="Yes"),COUNTIFS(EN$2:EN6,"&lt;"&amp;EN7,EO$2:EO6,"&gt;"&amp;EO7)+COUNTIFS(EN8:EN$201,"&lt;"&amp;EN7,EO8:EO$201,"&gt;"&amp;EO7)+COUNTIFS(EN$2:EN6,"&gt;"&amp;EN7,EO$2:EO6,"&lt;"&amp;EO7)+COUNTIFS(EN8:EN$201,"&gt;"&amp;EN7,EO8:EO$201,"&lt;"&amp;EO7),"")</f>
        <v>7</v>
      </c>
      <c r="ES7" s="133"/>
      <c r="ET7" s="26">
        <v>6</v>
      </c>
      <c r="EU7" s="10">
        <f t="shared" si="78"/>
        <v>2.35</v>
      </c>
      <c r="EV7" s="40">
        <f>EV6+EU$14</f>
        <v>7.0500000000000007</v>
      </c>
      <c r="EX7" s="133"/>
      <c r="EY7" s="10">
        <f t="shared" si="69"/>
        <v>9.3273790530888157</v>
      </c>
      <c r="EZ7" s="10">
        <f t="shared" si="70"/>
        <v>-5.5964274318532885</v>
      </c>
      <c r="FA7" s="10">
        <f t="shared" si="71"/>
        <v>-1.6291265264691468</v>
      </c>
      <c r="FB7" s="40">
        <f>IF(AND(Include_study="Yes",Sufficient_data="Yes"),Z_score-('Publication Bias Analysis'!AK35+'Publication Bias Analysis'!AK$31*Inverse_standard_error),"")</f>
        <v>-18.229530325120091</v>
      </c>
      <c r="FD7" s="3" t="s">
        <v>123</v>
      </c>
      <c r="FE7" s="10">
        <f>MAX(Inverse_standard_error)</f>
        <v>17.233687939614086</v>
      </c>
      <c r="FF7" s="10">
        <f>FE7*'Publication Bias Analysis'!AK31+FF6</f>
        <v>21.140507850155263</v>
      </c>
      <c r="FH7" s="133"/>
      <c r="FI7" s="14">
        <f>IF(Z_score&lt;&gt;"",RANK('Publication Bias Analysis'!AS:AS,'Publication Bias Analysis'!AS:AS,1)+COUNTIF('Publication Bias Analysis'!AS$2:AS6,'Publication Bias Analysis'!AS7),"")</f>
        <v>1</v>
      </c>
      <c r="FJ7" s="10">
        <f t="shared" si="72"/>
        <v>5.4054054054054057E-2</v>
      </c>
      <c r="FK7" s="10">
        <f>IF(AND(Include_study="Yes",Sufficient_data="Yes"),'Publication Bias Analysis'!AR7,NA())</f>
        <v>-1.6067550689692427</v>
      </c>
      <c r="FL7" s="28">
        <f>IF(AND(Include_study="Yes",Sufficient_data="Yes"),'Publication Bias Analysis'!AS7,NA())</f>
        <v>-5.5964274318532885</v>
      </c>
      <c r="FM7" s="10">
        <f>IF(AND(Include_study="Yes",Sufficient_data="Yes"),'Publication Bias Analysis'!AR:AR-AVERAGE('Publication Bias Analysis'!AR:AR),"")</f>
        <v>-1.6067550689692425</v>
      </c>
      <c r="FN7" s="40">
        <f>IF(AND(Include_study="Yes",Sufficient_data="Yes"),FL:FL-('Publication Bias Analysis'!AV$30+FK:FK*'Publication Bias Analysis'!AV$31),"")</f>
        <v>5.2599678882719791</v>
      </c>
      <c r="FP7" s="3" t="s">
        <v>119</v>
      </c>
      <c r="FQ7" s="10">
        <f>MAX('Publication Bias Analysis'!AR:AR)</f>
        <v>1.6067550689692418</v>
      </c>
      <c r="FR7" s="10">
        <f>'Publication Bias Analysis'!AV30</f>
        <v>13.161589755109221</v>
      </c>
      <c r="FT7" s="133"/>
      <c r="FU7" s="10">
        <f t="shared" si="73"/>
        <v>-5.5964274318532885</v>
      </c>
      <c r="FV7" s="19">
        <f t="shared" si="86"/>
        <v>1.0940692463101698E-8</v>
      </c>
      <c r="FW7" s="40">
        <f t="shared" si="79"/>
        <v>-18.330776745511315</v>
      </c>
    </row>
    <row r="8" spans="1:179" x14ac:dyDescent="0.2">
      <c r="A8" s="129"/>
      <c r="B8" s="26">
        <f t="shared" si="0"/>
        <v>7</v>
      </c>
      <c r="C8" s="26">
        <f>IF(B8&lt;&gt;"",IF(B8=0,COUNTIF(B$2:B7,0)+1,COUNTIF(B$2:B7,B8)+B8+COUNTIF(B:B,0)),"")</f>
        <v>7</v>
      </c>
      <c r="D8" s="26">
        <f t="shared" si="1"/>
        <v>7</v>
      </c>
      <c r="E8" s="10" t="str">
        <f>IF(AND(Sufficient_data="Yes",Include_study="Yes",Input!Study_name&lt;&gt;""),Input!Study_name,"")</f>
        <v>gggg</v>
      </c>
      <c r="F8" s="10">
        <f>IF(AND(Sufficient_data="Yes",Include_study="Yes"),Input!Correlation,"")</f>
        <v>0.9640275800758169</v>
      </c>
      <c r="G8" s="18">
        <f t="shared" si="2"/>
        <v>2.0000000000000004</v>
      </c>
      <c r="H8" s="14">
        <f>IF(AND(Sufficient_data="Yes",Include_study="Yes"),Input!Number_of_subjects,"")</f>
        <v>120</v>
      </c>
      <c r="I8" s="10">
        <f t="shared" si="3"/>
        <v>8.5470085470085479E-3</v>
      </c>
      <c r="J8" s="18">
        <f t="shared" si="4"/>
        <v>9.2450032704204863E-2</v>
      </c>
      <c r="K8" s="10">
        <f t="shared" si="5"/>
        <v>116.99999999999999</v>
      </c>
      <c r="L8" s="10">
        <f t="shared" si="6"/>
        <v>0.83420011040843889</v>
      </c>
      <c r="M8" s="10">
        <f t="shared" si="7"/>
        <v>0.9485324067184312</v>
      </c>
      <c r="N8" s="10">
        <f t="shared" si="8"/>
        <v>0.97491772499534701</v>
      </c>
      <c r="O8" s="105">
        <f t="shared" si="9"/>
        <v>8.3389402614421376E-2</v>
      </c>
      <c r="P8" s="68">
        <f t="shared" si="10"/>
        <v>0.931790036733817</v>
      </c>
      <c r="R8" s="57">
        <f t="shared" si="11"/>
        <v>0.9640275800758169</v>
      </c>
      <c r="S8" s="10">
        <f t="shared" si="12"/>
        <v>1.5495173357385705E-2</v>
      </c>
      <c r="T8" s="40">
        <f t="shared" si="13"/>
        <v>1.0890144919530109E-2</v>
      </c>
      <c r="V8" s="3" t="s">
        <v>77</v>
      </c>
      <c r="W8" s="10">
        <f>CICES_UL-Combined_Effect_Size</f>
        <v>0.15859797524577457</v>
      </c>
      <c r="Y8" s="129"/>
      <c r="Z8" s="26">
        <f t="shared" si="14"/>
        <v>5</v>
      </c>
      <c r="AA8" s="26" t="str">
        <f>IF(AND(Sufficient_data="Yes",Include_study="Yes",Input!Study_name&lt;&gt;"",Subgroup&lt;&gt;""),Input!Study_name,"")</f>
        <v>gggg</v>
      </c>
      <c r="AB8" s="10" t="str">
        <f t="shared" si="15"/>
        <v>AA</v>
      </c>
      <c r="AC8" s="10">
        <f>IF(AND(Sufficient_data="Yes",Include_study="Yes",Subgroup&lt;&gt;""),Input!Correlation,"")</f>
        <v>0.9640275800758169</v>
      </c>
      <c r="AD8" s="10">
        <f t="shared" si="16"/>
        <v>2.0000000000000004</v>
      </c>
      <c r="AE8" s="10">
        <f t="shared" si="17"/>
        <v>9.2450032704204863E-2</v>
      </c>
      <c r="AF8" s="10">
        <f t="shared" si="18"/>
        <v>116.99999999999999</v>
      </c>
      <c r="AG8" s="10">
        <f t="shared" si="19"/>
        <v>45.522902267006742</v>
      </c>
      <c r="AH8" s="4">
        <f t="shared" si="20"/>
        <v>0.135598422358985</v>
      </c>
      <c r="AI8" s="35">
        <f t="shared" si="21"/>
        <v>0.9485324067184312</v>
      </c>
      <c r="AJ8" s="108">
        <f t="shared" si="22"/>
        <v>0.97491772499534701</v>
      </c>
      <c r="AK8" s="68">
        <f t="shared" si="23"/>
        <v>1.6369294791787947E-2</v>
      </c>
      <c r="AM8" s="57">
        <f t="shared" si="24"/>
        <v>0.9640275800758169</v>
      </c>
      <c r="AN8" s="10">
        <f t="shared" si="25"/>
        <v>1.5495173357385705E-2</v>
      </c>
      <c r="AO8" s="40">
        <f t="shared" si="26"/>
        <v>1.0890144919530109E-2</v>
      </c>
      <c r="AQ8" s="71" t="str">
        <f t="shared" si="27"/>
        <v/>
      </c>
      <c r="AR8" s="10" t="str">
        <f>IF(AND(Sufficient_data="Yes",Include_study="Yes",Subgroup&lt;&gt;""),IF(COUNTIFS(Input!F$2:F7,"="&amp;"Yes",Input!C$2:C7,"="&amp;"Yes",Input!G$2:G7,"="&amp;Subgroup)&gt;0,"",Subgroup),"")</f>
        <v/>
      </c>
      <c r="AS8" s="26" t="str">
        <f t="shared" si="28"/>
        <v/>
      </c>
      <c r="AT8" s="14" t="str">
        <f t="shared" si="29"/>
        <v/>
      </c>
      <c r="AU8" s="10" t="str">
        <f t="shared" si="30"/>
        <v/>
      </c>
      <c r="AV8" s="19" t="str">
        <f t="shared" si="31"/>
        <v/>
      </c>
      <c r="AW8" s="10" t="str">
        <f t="shared" si="32"/>
        <v/>
      </c>
      <c r="AX8" s="10" t="str">
        <f t="shared" si="33"/>
        <v/>
      </c>
      <c r="AY8" s="10" t="str">
        <f t="shared" si="34"/>
        <v/>
      </c>
      <c r="AZ8" s="10" t="str">
        <f t="shared" si="35"/>
        <v/>
      </c>
      <c r="BA8" s="10" t="str">
        <f t="shared" si="36"/>
        <v/>
      </c>
      <c r="BB8" s="10" t="str">
        <f t="shared" si="37"/>
        <v/>
      </c>
      <c r="BC8" s="10" t="str">
        <f t="shared" si="38"/>
        <v/>
      </c>
      <c r="BD8" s="26" t="str">
        <f t="shared" si="39"/>
        <v/>
      </c>
      <c r="BE8" s="10" t="str">
        <f t="shared" si="40"/>
        <v/>
      </c>
      <c r="BF8" s="10" t="str">
        <f t="shared" si="41"/>
        <v/>
      </c>
      <c r="BG8" s="10" t="str">
        <f t="shared" si="42"/>
        <v/>
      </c>
      <c r="BH8" s="10" t="str">
        <f t="shared" si="43"/>
        <v/>
      </c>
      <c r="BI8" s="10" t="str">
        <f t="shared" si="44"/>
        <v/>
      </c>
      <c r="BJ8" s="10" t="str">
        <f t="shared" si="45"/>
        <v/>
      </c>
      <c r="BK8" s="10" t="str">
        <f t="shared" si="46"/>
        <v/>
      </c>
      <c r="BL8" s="10" t="str">
        <f t="shared" si="47"/>
        <v/>
      </c>
      <c r="BM8" s="10" t="str">
        <f t="shared" si="48"/>
        <v/>
      </c>
      <c r="BN8" s="10" t="e">
        <f t="shared" si="49"/>
        <v>#N/A</v>
      </c>
      <c r="BO8" s="10" t="str">
        <f t="shared" si="80"/>
        <v/>
      </c>
      <c r="BP8" s="10" t="str">
        <f t="shared" si="50"/>
        <v/>
      </c>
      <c r="BQ8" s="10" t="str">
        <f t="shared" si="74"/>
        <v/>
      </c>
      <c r="BR8" s="28" t="str">
        <f t="shared" si="51"/>
        <v/>
      </c>
      <c r="BS8" s="40" t="str">
        <f t="shared" si="75"/>
        <v/>
      </c>
      <c r="BU8" s="3" t="s">
        <v>74</v>
      </c>
      <c r="BV8" s="10">
        <f>FISHERINV(BV2-ABS(TINV((1-Subgroup_confidence_level),Subgroup_k-1))*SQRT(BV3^2+BV29))</f>
        <v>-0.99716652597932598</v>
      </c>
      <c r="BX8" s="138"/>
      <c r="BY8" s="10">
        <f t="shared" si="52"/>
        <v>19</v>
      </c>
      <c r="BZ8" s="10">
        <f t="shared" si="76"/>
        <v>2.0000000000000004</v>
      </c>
      <c r="CA8" s="10">
        <f t="shared" si="53"/>
        <v>116.99999999999999</v>
      </c>
      <c r="CB8" s="10">
        <f>IF(AND(Sufficient_data="Yes",Include_study="Yes",Moderator&lt;&gt;""),'Moderator Analysis'!F:F-CL$2,"")</f>
        <v>0.64558920342330528</v>
      </c>
      <c r="CC8" s="10">
        <f>IF(AND(Sufficient_data="Yes",Include_study="Yes",Moderator&lt;&gt;""),'Moderator Analysis'!E:E-CL$3,"")</f>
        <v>1.4437129690585913</v>
      </c>
      <c r="CD8" s="40">
        <f>IF(AND(Sufficient_data="Yes",Include_study="Yes",Moderator&lt;&gt;""),CA:CA*('Moderator Analysis'!F:F-CL$5-CL$4*'Moderator Analysis'!E:E)^2,"")</f>
        <v>40.947875292021898</v>
      </c>
      <c r="CF8" s="75">
        <f t="shared" si="77"/>
        <v>0.74612376774116329</v>
      </c>
      <c r="CG8" s="18">
        <f>IF(AND(Sufficient_data="Yes",Include_study="Yes",CF8&lt;&gt;""),'Moderator Analysis'!F:F-'Moderator Analysis'!J$37,"")</f>
        <v>0.64558920342330528</v>
      </c>
      <c r="CH8" s="18">
        <f>IF(AND(Sufficient_data="Yes",Include_study="Yes",CF8&lt;&gt;""),'Moderator Analysis'!E:E-SUMPRODUCT('Moderator Analysis'!E:E,CF:CF)/SUM(CF:CF),"")</f>
        <v>1.997759104561851</v>
      </c>
      <c r="CI8" s="79">
        <f>IF(AND(Sufficient_data="Yes",Include_study="Yes",CF8&lt;&gt;""),CF:CF*('Moderator Analysis'!F:F-'Moderator Analysis'!J$29-'Moderator Analysis'!J$30*'Moderator Analysis'!E:E)^2,"")</f>
        <v>0.2611297691784496</v>
      </c>
      <c r="CJ8" s="12"/>
      <c r="CK8" s="3" t="s">
        <v>224</v>
      </c>
      <c r="CL8" s="14">
        <f>COUNTIFS(Sufficient_data,"=Yes",Include_study,"=Yes",Moderator,"&lt;&gt;")</f>
        <v>12</v>
      </c>
      <c r="CN8" s="138"/>
      <c r="CO8" s="140"/>
      <c r="CP8" s="28">
        <f>IF(AND(Include_study="Yes",Sufficient_data="Yes"),1/'Publication Bias Analysis'!F8^2,"")</f>
        <v>116.99999999999999</v>
      </c>
      <c r="CQ8" s="28">
        <f>IF(AND(Include_study="Yes",Sufficient_data="Yes"),1/('Publication Bias Analysis'!F:F^2+IF(Additional_model="Fixed effect",0,Calculations!DD$11)),"")</f>
        <v>116.99999999999999</v>
      </c>
      <c r="CR8" s="28">
        <f>IF(AND(Include_study="Yes",Sufficient_data="Yes"),1/('Publication Bias Analysis'!F:F^2+IF(Additional_model="Fixed effect",0,'Publication Bias Analysis'!L$32)),"")</f>
        <v>116.99999999999999</v>
      </c>
      <c r="CS8" s="28">
        <f>IF(AND(Include_study="Yes",Sufficient_data="Yes"),'Publication Bias Analysis'!E:E-IF(Trim_and_fill="Off",'Publication Bias Analysis'!I$29,'Publication Bias Analysis'!I$37),"")</f>
        <v>0.64558920342330528</v>
      </c>
      <c r="CT8" s="28">
        <f t="shared" si="54"/>
        <v>10.816653826391967</v>
      </c>
      <c r="CU8" s="28">
        <f t="shared" si="55"/>
        <v>21.633307652783937</v>
      </c>
      <c r="CV8" s="90">
        <f t="shared" si="56"/>
        <v>4</v>
      </c>
      <c r="CW8" s="89">
        <f>IF(AND(Include_study="Yes",Sufficient_data="Yes"),CV:CV+IF(DH:DH&lt;0,-1,1)*COUNTIF(CV$2:CV7,CV:CV),"")</f>
        <v>4</v>
      </c>
      <c r="CX8" s="89">
        <f>IF(AND(Include_study="Yes",Sufficient_data="Yes"),RANK(DL:DL,DL:DL,1)*IF(DK:DK&lt;0,-1,1)+IF(DK:DK&lt;0,-1,1)*COUNTIF(CV$2:CV7,CV:CV),"")</f>
        <v>4</v>
      </c>
      <c r="CY8" s="89">
        <f>IF(AND(Include_study="Yes",Sufficient_data="Yes"),RANK(DO:DO,DO:DO,1)*IF(DN:DN&lt;0,-1,1)+IF(DN:DN&lt;0,-1,1)*COUNTIF(CV$2:CV7,CV:CV),"")</f>
        <v>4</v>
      </c>
      <c r="CZ8" s="10">
        <f>IF(AND(Include_study="Yes",Sufficient_data="Yes"),'Publication Bias Analysis'!E:E,NA())</f>
        <v>2.0000000000000004</v>
      </c>
      <c r="DA8" s="40">
        <f>IF(AND(Include_study="Yes",Sufficient_data="Yes"),'Publication Bias Analysis'!F:F,NA())</f>
        <v>9.2450032704204863E-2</v>
      </c>
      <c r="DC8" s="3" t="s">
        <v>85</v>
      </c>
      <c r="DD8" s="10">
        <f>IF(Trim_and_fill="Off",'Publication Bias Analysis'!I29,'Publication Bias Analysis'!I37)</f>
        <v>1.3544107965766952</v>
      </c>
      <c r="DE8" s="10">
        <f>MAX('Publication Bias Analysis'!F:F)*IF(Trim_and_fill="Off",1.1,1.2)</f>
        <v>0.13675269175156554</v>
      </c>
      <c r="DG8" s="133"/>
      <c r="DH8" s="28">
        <f>IF(AND(Include_study="Yes",Sufficient_data="Yes"),IF('Publication Bias Analysis'!L$38="Left",CZ:CZ-'Publication Bias Analysis'!I$29,'Publication Bias Analysis'!I$29-'Publication Bias Analysis'!E:E),"")</f>
        <v>0.64558920342330528</v>
      </c>
      <c r="DI8" s="28">
        <f t="shared" si="81"/>
        <v>0.64558920342330528</v>
      </c>
      <c r="DJ8" s="40">
        <f>IF(AND(Include_study="Yes",Sufficient_data="Yes"),1/('Publication Bias Analysis'!F:F^2+IF(Additional_model="Fixed effect",0,$DS$6)),"")</f>
        <v>116.99999999999999</v>
      </c>
      <c r="DK8" s="28">
        <f>IF(AND(Include_study="Yes",Sufficient_data="Yes"),IF('Publication Bias Analysis'!L$38="Left",CZ:CZ-DS$3,DS$3-'Publication Bias Analysis'!E:E),"")</f>
        <v>0.64558920342330528</v>
      </c>
      <c r="DL8" s="28">
        <f t="shared" si="82"/>
        <v>0.64558920342330528</v>
      </c>
      <c r="DM8" s="40">
        <f>IF(AND(DK8&lt;&gt;"",CW8&lt;=MAX(CW:CW)-DS$7),1/('Publication Bias Analysis'!F:F^2+IF(Additional_model="Fixed effect",0,$DS$13)),"")</f>
        <v>116.99999999999999</v>
      </c>
      <c r="DN8" s="10">
        <f>IF(AND(Include_study="Yes",Sufficient_data="Yes"),IF('Publication Bias Analysis'!L$38="Left",CZ:CZ-DS$10,DS$10-CZ:CZ),"")</f>
        <v>0.64558920342330528</v>
      </c>
      <c r="DO8" s="10">
        <f t="shared" si="83"/>
        <v>0.64558920342330528</v>
      </c>
      <c r="DP8" s="40">
        <f t="shared" si="60"/>
        <v>116.99999999999999</v>
      </c>
      <c r="DU8" s="48">
        <v>7</v>
      </c>
      <c r="DV8" s="14" t="str">
        <f>IF(Trim_and_fill="On",IF(DS$21&gt;(COUNT(DV$2:DV7)),IF(COUNTIF(CW:CW,-1*(MAX(CW:CW)-DU8+1))=1,"",MAX(CW:CW)-DU8+1),""),"")</f>
        <v/>
      </c>
      <c r="DW8" s="10" t="str">
        <f t="shared" si="61"/>
        <v/>
      </c>
      <c r="DX8" s="10" t="str">
        <f t="shared" si="62"/>
        <v/>
      </c>
      <c r="DY8" s="10" t="str">
        <f t="shared" si="63"/>
        <v/>
      </c>
      <c r="DZ8" s="28" t="str">
        <f>IF(DV8&lt;&gt;"",1/(DX8^2+IF(Additional_model="Fixed effect",0,'Publication Bias Analysis'!L$32)),"")</f>
        <v/>
      </c>
      <c r="EA8" s="40" t="str">
        <f>IF(DV8&lt;&gt;"",DW:DW-'Publication Bias Analysis'!I$37,"")</f>
        <v/>
      </c>
      <c r="EC8" s="48">
        <v>7</v>
      </c>
      <c r="ED8" s="10" t="e">
        <f t="shared" si="64"/>
        <v>#N/A</v>
      </c>
      <c r="EE8" s="40" t="e">
        <f t="shared" si="65"/>
        <v>#N/A</v>
      </c>
      <c r="EG8" s="133"/>
      <c r="EH8" s="10">
        <f t="shared" si="66"/>
        <v>-0.13985175316599552</v>
      </c>
      <c r="EI8" s="40">
        <f>IF(AND(Include_study="Yes",Sufficient_data="Yes"),Z_score-('Publication Bias Analysis'!P$3+'Publication Bias Analysis'!P$4*Inverse_standard_error),"")</f>
        <v>9.0543866214793347</v>
      </c>
      <c r="EK8" s="133"/>
      <c r="EL8" s="10">
        <f>IF(AND(Include_study="Yes",Sufficient_data="Yes"),(CZ:CZ-SUMPRODUCT(Calculations!CP:CP,'Publication Bias Analysis'!E:E)/SUM(Calculations!CP:CP))/(SQRT(EM:EM)),"")</f>
        <v>7.2686552315741126</v>
      </c>
      <c r="EM8" s="10">
        <f>IF(AND(Include_study="Yes",Sufficient_data="Yes"),'Publication Bias Analysis'!F:F^2-1/(SUM(Calculations!CP:CP)),"")</f>
        <v>7.8886806997406078E-3</v>
      </c>
      <c r="EN8" s="14">
        <f t="shared" si="84"/>
        <v>9</v>
      </c>
      <c r="EO8" s="14">
        <f t="shared" si="85"/>
        <v>5</v>
      </c>
      <c r="EP8" s="14">
        <f>IF(AND(Include_study="Yes",Sufficient_data="Yes"),COUNTIFS(EN$2:EN7,"&lt;"&amp;EN8,EO$2:EO7,"&lt;"&amp;EO8)+COUNTIFS(EN9:EN$201,"&lt;"&amp;EN8,EO9:EO$201,"&lt;"&amp;EO8)+COUNTIFS(EN$2:EN7,"&gt;"&amp;EN8,EO$2:EO7,"&gt;"&amp;EO8)+COUNTIFS(EN9:EN$201,"&gt;"&amp;EN8,EO9:EO$201,"&gt;"&amp;EO8),"")</f>
        <v>3</v>
      </c>
      <c r="EQ8" s="83">
        <f>IF(AND(Include_study="Yes",Sufficient_data="Yes"),COUNTIFS(EN$2:EN7,"&lt;"&amp;EN8,EO$2:EO7,"&gt;"&amp;EO8)+COUNTIFS(EN9:EN$201,"&lt;"&amp;EN8,EO9:EO$201,"&gt;"&amp;EO8)+COUNTIFS(EN$2:EN7,"&gt;"&amp;EN8,EO$2:EO7,"&lt;"&amp;EO8)+COUNTIFS(EN9:EN$201,"&gt;"&amp;EN8,EO9:EO$201,"&lt;"&amp;EO8),"")</f>
        <v>8</v>
      </c>
      <c r="ES8" s="133"/>
      <c r="ET8" s="26">
        <v>7</v>
      </c>
      <c r="EU8" s="10">
        <f t="shared" si="78"/>
        <v>7.0500000000000007</v>
      </c>
      <c r="EV8" s="40">
        <f>EV7+EU$14</f>
        <v>11.75</v>
      </c>
      <c r="EX8" s="133"/>
      <c r="EY8" s="10">
        <f t="shared" si="69"/>
        <v>10.816653826391967</v>
      </c>
      <c r="EZ8" s="10">
        <f t="shared" si="70"/>
        <v>21.633307652783937</v>
      </c>
      <c r="FA8" s="10">
        <f t="shared" si="71"/>
        <v>-0.13985175316599552</v>
      </c>
      <c r="FB8" s="40">
        <f>IF(AND(Include_study="Yes",Sufficient_data="Yes"),Z_score-('Publication Bias Analysis'!AK36+'Publication Bias Analysis'!AK$31*Inverse_standard_error),"")</f>
        <v>6.9831149274860351</v>
      </c>
      <c r="FD8" s="27" t="s">
        <v>85</v>
      </c>
      <c r="FE8" s="3" t="s">
        <v>113</v>
      </c>
      <c r="FF8" s="3" t="s">
        <v>114</v>
      </c>
      <c r="FH8" s="133"/>
      <c r="FI8" s="14">
        <f>IF(Z_score&lt;&gt;"",RANK('Publication Bias Analysis'!AS:AS,'Publication Bias Analysis'!AS:AS,1)+COUNTIF('Publication Bias Analysis'!AS$2:AS7,'Publication Bias Analysis'!AS8),"")</f>
        <v>9</v>
      </c>
      <c r="FJ8" s="10">
        <f t="shared" si="72"/>
        <v>0.70270270270270263</v>
      </c>
      <c r="FK8" s="10">
        <f>IF(AND(Include_study="Yes",Sufficient_data="Yes"),'Publication Bias Analysis'!AR8,NA())</f>
        <v>0.53218973091930399</v>
      </c>
      <c r="FL8" s="28">
        <f>IF(AND(Include_study="Yes",Sufficient_data="Yes"),'Publication Bias Analysis'!AS8,NA())</f>
        <v>21.633307652783937</v>
      </c>
      <c r="FM8" s="10">
        <f>IF(AND(Include_study="Yes",Sufficient_data="Yes"),'Publication Bias Analysis'!AR:AR-AVERAGE('Publication Bias Analysis'!AR:AR),"")</f>
        <v>0.53218973091930422</v>
      </c>
      <c r="FN8" s="40">
        <f>IF(AND(Include_study="Yes",Sufficient_data="Yes"),FL:FL-('Publication Bias Analysis'!AV$30+FK:FK*'Publication Bias Analysis'!AV$31),"")</f>
        <v>0.51647614286710564</v>
      </c>
      <c r="FT8" s="133"/>
      <c r="FU8" s="10">
        <f t="shared" si="73"/>
        <v>21.633307652783937</v>
      </c>
      <c r="FV8" s="19">
        <f t="shared" si="86"/>
        <v>0</v>
      </c>
      <c r="FW8" s="40">
        <f t="shared" si="79"/>
        <v>-704.59103845617801</v>
      </c>
    </row>
    <row r="9" spans="1:179" x14ac:dyDescent="0.2">
      <c r="A9" s="129"/>
      <c r="B9" s="26">
        <f t="shared" si="0"/>
        <v>8</v>
      </c>
      <c r="C9" s="26">
        <f>IF(B9&lt;&gt;"",IF(B9=0,COUNTIF(B$2:B8,0)+1,COUNTIF(B$2:B8,B9)+B9+COUNTIF(B:B,0)),"")</f>
        <v>8</v>
      </c>
      <c r="D9" s="26">
        <f t="shared" si="1"/>
        <v>8</v>
      </c>
      <c r="E9" s="10" t="str">
        <f>IF(AND(Sufficient_data="Yes",Include_study="Yes",Input!Study_name&lt;&gt;""),Input!Study_name,"")</f>
        <v>hhhh</v>
      </c>
      <c r="F9" s="10">
        <f>IF(AND(Sufficient_data="Yes",Include_study="Yes"),Input!Correlation,"")</f>
        <v>0.94680601284626831</v>
      </c>
      <c r="G9" s="18">
        <f t="shared" si="2"/>
        <v>1.8000000000000003</v>
      </c>
      <c r="H9" s="14">
        <f>IF(AND(Sufficient_data="Yes",Include_study="Yes"),Input!Number_of_subjects,"")</f>
        <v>130</v>
      </c>
      <c r="I9" s="10">
        <f t="shared" si="3"/>
        <v>7.874015748031496E-3</v>
      </c>
      <c r="J9" s="18">
        <f t="shared" si="4"/>
        <v>8.8735650941611371E-2</v>
      </c>
      <c r="K9" s="10">
        <f t="shared" si="5"/>
        <v>127</v>
      </c>
      <c r="L9" s="10">
        <f t="shared" si="6"/>
        <v>0.83466870232150914</v>
      </c>
      <c r="M9" s="10">
        <f t="shared" si="7"/>
        <v>0.92526487815419622</v>
      </c>
      <c r="N9" s="10">
        <f t="shared" si="8"/>
        <v>0.96225998919033107</v>
      </c>
      <c r="O9" s="105">
        <f t="shared" si="9"/>
        <v>8.3436244612178648E-2</v>
      </c>
      <c r="P9" s="68">
        <f t="shared" si="10"/>
        <v>0.73179003673381682</v>
      </c>
      <c r="R9" s="57">
        <f t="shared" si="11"/>
        <v>0.94680601284626831</v>
      </c>
      <c r="S9" s="10">
        <f t="shared" si="12"/>
        <v>2.1541134692072084E-2</v>
      </c>
      <c r="T9" s="40">
        <f t="shared" si="13"/>
        <v>1.5453976344062759E-2</v>
      </c>
      <c r="V9" s="3" t="s">
        <v>78</v>
      </c>
      <c r="W9" s="10">
        <f>Combined_Effect_Size-PICES_LL</f>
        <v>1.6832189729608702</v>
      </c>
      <c r="Y9" s="129"/>
      <c r="Z9" s="26">
        <f t="shared" si="14"/>
        <v>6</v>
      </c>
      <c r="AA9" s="26" t="str">
        <f>IF(AND(Sufficient_data="Yes",Include_study="Yes",Input!Study_name&lt;&gt;"",Subgroup&lt;&gt;""),Input!Study_name,"")</f>
        <v>hhhh</v>
      </c>
      <c r="AB9" s="10" t="str">
        <f t="shared" si="15"/>
        <v>AA</v>
      </c>
      <c r="AC9" s="10">
        <f>IF(AND(Sufficient_data="Yes",Include_study="Yes",Subgroup&lt;&gt;""),Input!Correlation,"")</f>
        <v>0.94680601284626831</v>
      </c>
      <c r="AD9" s="10">
        <f t="shared" si="16"/>
        <v>1.8000000000000003</v>
      </c>
      <c r="AE9" s="10">
        <f t="shared" si="17"/>
        <v>8.8735650941611371E-2</v>
      </c>
      <c r="AF9" s="10">
        <f t="shared" si="18"/>
        <v>127.00000000000003</v>
      </c>
      <c r="AG9" s="10">
        <f t="shared" si="19"/>
        <v>46.961646769452045</v>
      </c>
      <c r="AH9" s="4">
        <f t="shared" si="20"/>
        <v>0.1398839901719722</v>
      </c>
      <c r="AI9" s="35">
        <f t="shared" si="21"/>
        <v>0.92526487815419622</v>
      </c>
      <c r="AJ9" s="108">
        <f t="shared" si="22"/>
        <v>0.96225998919033107</v>
      </c>
      <c r="AK9" s="68">
        <f t="shared" si="23"/>
        <v>-0.18363070520821223</v>
      </c>
      <c r="AM9" s="57">
        <f t="shared" si="24"/>
        <v>0.94680601284626831</v>
      </c>
      <c r="AN9" s="10">
        <f t="shared" si="25"/>
        <v>2.1541134692072084E-2</v>
      </c>
      <c r="AO9" s="40">
        <f t="shared" si="26"/>
        <v>1.5453976344062759E-2</v>
      </c>
      <c r="AQ9" s="71" t="str">
        <f t="shared" si="27"/>
        <v/>
      </c>
      <c r="AR9" s="10" t="str">
        <f>IF(AND(Sufficient_data="Yes",Include_study="Yes",Subgroup&lt;&gt;""),IF(COUNTIFS(Input!F$2:F8,"="&amp;"Yes",Input!C$2:C8,"="&amp;"Yes",Input!G$2:G8,"="&amp;Subgroup)&gt;0,"",Subgroup),"")</f>
        <v/>
      </c>
      <c r="AS9" s="26" t="str">
        <f t="shared" si="28"/>
        <v/>
      </c>
      <c r="AT9" s="14" t="str">
        <f t="shared" si="29"/>
        <v/>
      </c>
      <c r="AU9" s="10" t="str">
        <f t="shared" si="30"/>
        <v/>
      </c>
      <c r="AV9" s="19" t="str">
        <f t="shared" si="31"/>
        <v/>
      </c>
      <c r="AW9" s="10" t="str">
        <f t="shared" si="32"/>
        <v/>
      </c>
      <c r="AX9" s="10" t="str">
        <f t="shared" si="33"/>
        <v/>
      </c>
      <c r="AY9" s="10" t="str">
        <f t="shared" si="34"/>
        <v/>
      </c>
      <c r="AZ9" s="10" t="str">
        <f t="shared" si="35"/>
        <v/>
      </c>
      <c r="BA9" s="10" t="str">
        <f t="shared" si="36"/>
        <v/>
      </c>
      <c r="BB9" s="10" t="str">
        <f t="shared" si="37"/>
        <v/>
      </c>
      <c r="BC9" s="10" t="str">
        <f t="shared" si="38"/>
        <v/>
      </c>
      <c r="BD9" s="26" t="str">
        <f t="shared" si="39"/>
        <v/>
      </c>
      <c r="BE9" s="10" t="str">
        <f t="shared" si="40"/>
        <v/>
      </c>
      <c r="BF9" s="10" t="str">
        <f t="shared" si="41"/>
        <v/>
      </c>
      <c r="BG9" s="10" t="str">
        <f t="shared" si="42"/>
        <v/>
      </c>
      <c r="BH9" s="10" t="str">
        <f t="shared" si="43"/>
        <v/>
      </c>
      <c r="BI9" s="10" t="str">
        <f t="shared" si="44"/>
        <v/>
      </c>
      <c r="BJ9" s="10" t="str">
        <f t="shared" si="45"/>
        <v/>
      </c>
      <c r="BK9" s="10" t="str">
        <f t="shared" si="46"/>
        <v/>
      </c>
      <c r="BL9" s="10" t="str">
        <f t="shared" si="47"/>
        <v/>
      </c>
      <c r="BM9" s="10" t="str">
        <f t="shared" si="48"/>
        <v/>
      </c>
      <c r="BN9" s="10" t="e">
        <f t="shared" si="49"/>
        <v>#N/A</v>
      </c>
      <c r="BO9" s="10" t="str">
        <f t="shared" si="80"/>
        <v/>
      </c>
      <c r="BP9" s="10" t="str">
        <f t="shared" si="50"/>
        <v/>
      </c>
      <c r="BQ9" s="10" t="str">
        <f t="shared" si="74"/>
        <v/>
      </c>
      <c r="BR9" s="28" t="str">
        <f t="shared" si="51"/>
        <v/>
      </c>
      <c r="BS9" s="40" t="str">
        <f t="shared" si="75"/>
        <v/>
      </c>
      <c r="BU9" s="3" t="s">
        <v>75</v>
      </c>
      <c r="BV9" s="10">
        <f>FISHERINV(BV2+ABS(TINV((1-Subgroup_confidence_level),Subgroup_k-1))*SQRT(BV3^2+BV29))</f>
        <v>0.99992043697414645</v>
      </c>
      <c r="BX9" s="138"/>
      <c r="BY9" s="10">
        <f t="shared" si="52"/>
        <v>13</v>
      </c>
      <c r="BZ9" s="10">
        <f t="shared" si="76"/>
        <v>1.8000000000000003</v>
      </c>
      <c r="CA9" s="10">
        <f t="shared" si="53"/>
        <v>127.00000000000003</v>
      </c>
      <c r="CB9" s="10">
        <f>IF(AND(Sufficient_data="Yes",Include_study="Yes",Moderator&lt;&gt;""),'Moderator Analysis'!F:F-CL$2,"")</f>
        <v>0.4455892034233051</v>
      </c>
      <c r="CC9" s="10">
        <f>IF(AND(Sufficient_data="Yes",Include_study="Yes",Moderator&lt;&gt;""),'Moderator Analysis'!E:E-CL$3,"")</f>
        <v>-4.5562870309414087</v>
      </c>
      <c r="CD9" s="40">
        <f>IF(AND(Sufficient_data="Yes",Include_study="Yes",Moderator&lt;&gt;""),CA:CA*('Moderator Analysis'!F:F-CL$5-CL$4*'Moderator Analysis'!E:E)^2,"")</f>
        <v>48.190869649163389</v>
      </c>
      <c r="CF9" s="75">
        <f t="shared" si="77"/>
        <v>0.74649861151034935</v>
      </c>
      <c r="CG9" s="18">
        <f>IF(AND(Sufficient_data="Yes",Include_study="Yes",CF9&lt;&gt;""),'Moderator Analysis'!F:F-'Moderator Analysis'!J$37,"")</f>
        <v>0.4455892034233051</v>
      </c>
      <c r="CH9" s="18">
        <f>IF(AND(Sufficient_data="Yes",Include_study="Yes",CF9&lt;&gt;""),'Moderator Analysis'!E:E-SUMPRODUCT('Moderator Analysis'!E:E,CF:CF)/SUM(CF:CF),"")</f>
        <v>-4.002240895438149</v>
      </c>
      <c r="CI9" s="79">
        <f>IF(AND(Sufficient_data="Yes",Include_study="Yes",CF9&lt;&gt;""),CF:CF*('Moderator Analysis'!F:F-'Moderator Analysis'!J$29-'Moderator Analysis'!J$30*'Moderator Analysis'!E:E)^2,"")</f>
        <v>0.28326312819351912</v>
      </c>
      <c r="CJ9" s="12"/>
      <c r="CN9" s="138"/>
      <c r="CO9" s="140"/>
      <c r="CP9" s="28">
        <f>IF(AND(Include_study="Yes",Sufficient_data="Yes"),1/'Publication Bias Analysis'!F9^2,"")</f>
        <v>127.00000000000003</v>
      </c>
      <c r="CQ9" s="28">
        <f>IF(AND(Include_study="Yes",Sufficient_data="Yes"),1/('Publication Bias Analysis'!F:F^2+IF(Additional_model="Fixed effect",0,Calculations!DD$11)),"")</f>
        <v>127.00000000000003</v>
      </c>
      <c r="CR9" s="28">
        <f>IF(AND(Include_study="Yes",Sufficient_data="Yes"),1/('Publication Bias Analysis'!F:F^2+IF(Additional_model="Fixed effect",0,'Publication Bias Analysis'!L$32)),"")</f>
        <v>127.00000000000003</v>
      </c>
      <c r="CS9" s="28">
        <f>IF(AND(Include_study="Yes",Sufficient_data="Yes"),'Publication Bias Analysis'!E:E-IF(Trim_and_fill="Off",'Publication Bias Analysis'!I$29,'Publication Bias Analysis'!I$37),"")</f>
        <v>0.4455892034233051</v>
      </c>
      <c r="CT9" s="28">
        <f t="shared" si="54"/>
        <v>11.269427669584646</v>
      </c>
      <c r="CU9" s="28">
        <f t="shared" si="55"/>
        <v>20.284969805252366</v>
      </c>
      <c r="CV9" s="90">
        <f t="shared" si="56"/>
        <v>1</v>
      </c>
      <c r="CW9" s="89">
        <f>IF(AND(Include_study="Yes",Sufficient_data="Yes"),CV:CV+IF(DH:DH&lt;0,-1,1)*COUNTIF(CV$2:CV8,CV:CV),"")</f>
        <v>2</v>
      </c>
      <c r="CX9" s="89">
        <f>IF(AND(Include_study="Yes",Sufficient_data="Yes"),RANK(DL:DL,DL:DL,1)*IF(DK:DK&lt;0,-1,1)+IF(DK:DK&lt;0,-1,1)*COUNTIF(CV$2:CV8,CV:CV),"")</f>
        <v>2</v>
      </c>
      <c r="CY9" s="89">
        <f>IF(AND(Include_study="Yes",Sufficient_data="Yes"),RANK(DO:DO,DO:DO,1)*IF(DN:DN&lt;0,-1,1)+IF(DN:DN&lt;0,-1,1)*COUNTIF(CV$2:CV8,CV:CV),"")</f>
        <v>2</v>
      </c>
      <c r="CZ9" s="10">
        <f>IF(AND(Include_study="Yes",Sufficient_data="Yes"),'Publication Bias Analysis'!E:E,NA())</f>
        <v>1.8000000000000003</v>
      </c>
      <c r="DA9" s="40">
        <f>IF(AND(Include_study="Yes",Sufficient_data="Yes"),'Publication Bias Analysis'!F:F,NA())</f>
        <v>8.8735650941611371E-2</v>
      </c>
      <c r="DG9" s="133"/>
      <c r="DH9" s="28">
        <f>IF(AND(Include_study="Yes",Sufficient_data="Yes"),IF('Publication Bias Analysis'!L$38="Left",CZ:CZ-'Publication Bias Analysis'!I$29,'Publication Bias Analysis'!I$29-'Publication Bias Analysis'!E:E),"")</f>
        <v>0.4455892034233051</v>
      </c>
      <c r="DI9" s="28">
        <f t="shared" si="81"/>
        <v>0.4455892034233051</v>
      </c>
      <c r="DJ9" s="40">
        <f>IF(AND(Include_study="Yes",Sufficient_data="Yes"),1/('Publication Bias Analysis'!F:F^2+IF(Additional_model="Fixed effect",0,$DS$6)),"")</f>
        <v>127.00000000000003</v>
      </c>
      <c r="DK9" s="28">
        <f>IF(AND(Include_study="Yes",Sufficient_data="Yes"),IF('Publication Bias Analysis'!L$38="Left",CZ:CZ-DS$3,DS$3-'Publication Bias Analysis'!E:E),"")</f>
        <v>0.4455892034233051</v>
      </c>
      <c r="DL9" s="28">
        <f t="shared" si="82"/>
        <v>0.4455892034233051</v>
      </c>
      <c r="DM9" s="40">
        <f>IF(AND(DK9&lt;&gt;"",CW9&lt;=MAX(CW:CW)-DS$7),1/('Publication Bias Analysis'!F:F^2+IF(Additional_model="Fixed effect",0,$DS$13)),"")</f>
        <v>127.00000000000003</v>
      </c>
      <c r="DN9" s="10">
        <f>IF(AND(Include_study="Yes",Sufficient_data="Yes"),IF('Publication Bias Analysis'!L$38="Left",CZ:CZ-DS$10,DS$10-CZ:CZ),"")</f>
        <v>0.4455892034233051</v>
      </c>
      <c r="DO9" s="10">
        <f t="shared" si="83"/>
        <v>0.4455892034233051</v>
      </c>
      <c r="DP9" s="40">
        <f t="shared" si="60"/>
        <v>127.00000000000003</v>
      </c>
      <c r="DR9" s="131" t="s">
        <v>227</v>
      </c>
      <c r="DS9" s="131"/>
      <c r="DU9" s="48">
        <v>8</v>
      </c>
      <c r="DV9" s="14" t="str">
        <f>IF(Trim_and_fill="On",IF(DS$21&gt;(COUNT(DV$2:DV8)),IF(COUNTIF(CW:CW,-1*(MAX(CW:CW)-DU9+1))=1,"",MAX(CW:CW)-DU9+1),""),"")</f>
        <v/>
      </c>
      <c r="DW9" s="10" t="str">
        <f t="shared" si="61"/>
        <v/>
      </c>
      <c r="DX9" s="10" t="str">
        <f t="shared" si="62"/>
        <v/>
      </c>
      <c r="DY9" s="10" t="str">
        <f t="shared" si="63"/>
        <v/>
      </c>
      <c r="DZ9" s="28" t="str">
        <f>IF(DV9&lt;&gt;"",1/(DX9^2+IF(Additional_model="Fixed effect",0,'Publication Bias Analysis'!L$32)),"")</f>
        <v/>
      </c>
      <c r="EA9" s="40" t="str">
        <f>IF(DV9&lt;&gt;"",DW:DW-'Publication Bias Analysis'!I$37,"")</f>
        <v/>
      </c>
      <c r="EC9" s="48">
        <v>8</v>
      </c>
      <c r="ED9" s="10" t="e">
        <f t="shared" si="64"/>
        <v>#N/A</v>
      </c>
      <c r="EE9" s="40" t="e">
        <f t="shared" si="65"/>
        <v>#N/A</v>
      </c>
      <c r="EG9" s="133"/>
      <c r="EH9" s="10">
        <f t="shared" si="66"/>
        <v>0.31292209002668336</v>
      </c>
      <c r="EI9" s="40">
        <f>IF(AND(Include_study="Yes",Sufficient_data="Yes"),Z_score-('Publication Bias Analysis'!P$3+'Publication Bias Analysis'!P$4*Inverse_standard_error),"")</f>
        <v>5.8196429805784575</v>
      </c>
      <c r="EK9" s="133"/>
      <c r="EL9" s="10">
        <f>IF(AND(Include_study="Yes",Sufficient_data="Yes"),(CZ:CZ-SUMPRODUCT(Calculations!CP:CP,'Publication Bias Analysis'!E:E)/SUM(Calculations!CP:CP))/(SQRT(EM:EM)),"")</f>
        <v>5.2456074705200031</v>
      </c>
      <c r="EM9" s="10">
        <f>IF(AND(Include_study="Yes",Sufficient_data="Yes"),'Publication Bias Analysis'!F:F^2-1/(SUM(Calculations!CP:CP)),"")</f>
        <v>7.215687900763555E-3</v>
      </c>
      <c r="EN9" s="14">
        <f t="shared" si="84"/>
        <v>7</v>
      </c>
      <c r="EO9" s="14">
        <f t="shared" si="85"/>
        <v>3</v>
      </c>
      <c r="EP9" s="14">
        <f>IF(AND(Include_study="Yes",Sufficient_data="Yes"),COUNTIFS(EN$2:EN8,"&lt;"&amp;EN9,EO$2:EO8,"&lt;"&amp;EO9)+COUNTIFS(EN10:EN$201,"&lt;"&amp;EN9,EO10:EO$201,"&lt;"&amp;EO9)+COUNTIFS(EN$2:EN8,"&gt;"&amp;EN9,EO$2:EO8,"&gt;"&amp;EO9)+COUNTIFS(EN10:EN$201,"&gt;"&amp;EN9,EO10:EO$201,"&gt;"&amp;EO9),"")</f>
        <v>2</v>
      </c>
      <c r="EQ9" s="83">
        <f>IF(AND(Include_study="Yes",Sufficient_data="Yes"),COUNTIFS(EN$2:EN8,"&lt;"&amp;EN9,EO$2:EO8,"&gt;"&amp;EO9)+COUNTIFS(EN10:EN$201,"&lt;"&amp;EN9,EO10:EO$201,"&gt;"&amp;EO9)+COUNTIFS(EN$2:EN8,"&gt;"&amp;EN9,EO$2:EO8,"&lt;"&amp;EO9)+COUNTIFS(EN10:EN$201,"&gt;"&amp;EN9,EO10:EO$201,"&lt;"&amp;EO9),"")</f>
        <v>8</v>
      </c>
      <c r="ES9" s="133"/>
      <c r="ET9" s="26">
        <v>8</v>
      </c>
      <c r="EU9" s="10">
        <f t="shared" si="78"/>
        <v>11.75</v>
      </c>
      <c r="EV9" s="40">
        <f>EV8+EU$14</f>
        <v>16.45</v>
      </c>
      <c r="EX9" s="133"/>
      <c r="EY9" s="10">
        <f t="shared" si="69"/>
        <v>11.269427669584646</v>
      </c>
      <c r="EZ9" s="10">
        <f t="shared" si="70"/>
        <v>20.284969805252366</v>
      </c>
      <c r="FA9" s="10">
        <f t="shared" si="71"/>
        <v>0.31292209002668336</v>
      </c>
      <c r="FB9" s="40">
        <f>IF(AND(Include_study="Yes",Sufficient_data="Yes"),Z_score-('Publication Bias Analysis'!AK37+'Publication Bias Analysis'!AK$31*Inverse_standard_error),"")</f>
        <v>5.0215352983267767</v>
      </c>
      <c r="FD9" s="3" t="s">
        <v>135</v>
      </c>
      <c r="FE9" s="10">
        <v>0</v>
      </c>
      <c r="FF9" s="10">
        <f>ABS(TINV((1-Confidence_level),k_-1))</f>
        <v>2.2009851600916384</v>
      </c>
      <c r="FH9" s="133"/>
      <c r="FI9" s="14">
        <f>IF(Z_score&lt;&gt;"",RANK('Publication Bias Analysis'!AS:AS,'Publication Bias Analysis'!AS:AS,1)+COUNTIF('Publication Bias Analysis'!AS$2:AS8,'Publication Bias Analysis'!AS9),"")</f>
        <v>8</v>
      </c>
      <c r="FJ9" s="10">
        <f t="shared" si="72"/>
        <v>0.6216216216216216</v>
      </c>
      <c r="FK9" s="10">
        <f>IF(AND(Include_study="Yes",Sufficient_data="Yes"),'Publication Bias Analysis'!AR9,NA())</f>
        <v>0.30974253153853021</v>
      </c>
      <c r="FL9" s="28">
        <f>IF(AND(Include_study="Yes",Sufficient_data="Yes"),'Publication Bias Analysis'!AS9,NA())</f>
        <v>20.284969805252366</v>
      </c>
      <c r="FM9" s="10">
        <f>IF(AND(Include_study="Yes",Sufficient_data="Yes"),'Publication Bias Analysis'!AR:AR-AVERAGE('Publication Bias Analysis'!AR:AR),"")</f>
        <v>0.30974253153853037</v>
      </c>
      <c r="FN9" s="40">
        <f>IF(AND(Include_study="Yes",Sufficient_data="Yes"),FL:FL-('Publication Bias Analysis'!AV$30+FK:FK*'Publication Bias Analysis'!AV$31),"")</f>
        <v>2.4933081472548935</v>
      </c>
      <c r="FT9" s="133"/>
      <c r="FU9" s="10">
        <f t="shared" si="73"/>
        <v>20.284969805252366</v>
      </c>
      <c r="FV9" s="19">
        <f t="shared" si="86"/>
        <v>0</v>
      </c>
      <c r="FW9" s="40">
        <f t="shared" si="79"/>
        <v>-704.59103845617801</v>
      </c>
    </row>
    <row r="10" spans="1:179" ht="12" customHeight="1" x14ac:dyDescent="0.25">
      <c r="A10" s="129"/>
      <c r="B10" s="26">
        <f t="shared" si="0"/>
        <v>9</v>
      </c>
      <c r="C10" s="26">
        <f>IF(B10&lt;&gt;"",IF(B10=0,COUNTIF(B$2:B9,0)+1,COUNTIF(B$2:B9,B10)+B10+COUNTIF(B:B,0)),"")</f>
        <v>9</v>
      </c>
      <c r="D10" s="26">
        <f t="shared" si="1"/>
        <v>9</v>
      </c>
      <c r="E10" s="10" t="str">
        <f>IF(AND(Sufficient_data="Yes",Include_study="Yes",Input!Study_name&lt;&gt;""),Input!Study_name,"")</f>
        <v>iiii</v>
      </c>
      <c r="F10" s="10">
        <f>IF(AND(Sufficient_data="Yes",Include_study="Yes"),Input!Correlation,"")</f>
        <v>0.37994896225522495</v>
      </c>
      <c r="G10" s="18">
        <f t="shared" si="2"/>
        <v>0.40000000000000013</v>
      </c>
      <c r="H10" s="14">
        <f>IF(AND(Sufficient_data="Yes",Include_study="Yes"),Input!Number_of_subjects,"")</f>
        <v>80</v>
      </c>
      <c r="I10" s="10">
        <f t="shared" si="3"/>
        <v>1.2987012987012988E-2</v>
      </c>
      <c r="J10" s="18">
        <f t="shared" si="4"/>
        <v>0.11396057645963795</v>
      </c>
      <c r="K10" s="10">
        <f t="shared" si="5"/>
        <v>77</v>
      </c>
      <c r="L10" s="10">
        <f t="shared" si="6"/>
        <v>0.83112175826056989</v>
      </c>
      <c r="M10" s="10">
        <f t="shared" si="7"/>
        <v>0.17145674648174508</v>
      </c>
      <c r="N10" s="10">
        <f t="shared" si="8"/>
        <v>0.55586753496843289</v>
      </c>
      <c r="O10" s="105">
        <f t="shared" si="9"/>
        <v>8.3081680350369003E-2</v>
      </c>
      <c r="P10" s="68">
        <f t="shared" si="10"/>
        <v>-0.66820996326618332</v>
      </c>
      <c r="R10" s="57">
        <f t="shared" si="11"/>
        <v>0.37994896225522495</v>
      </c>
      <c r="S10" s="10">
        <f t="shared" si="12"/>
        <v>0.20849221577347987</v>
      </c>
      <c r="T10" s="40">
        <f t="shared" si="13"/>
        <v>0.17591857271320793</v>
      </c>
      <c r="V10" s="3" t="s">
        <v>79</v>
      </c>
      <c r="W10" s="10">
        <f>PICES_UL-Combined_Effect_Size</f>
        <v>0.20966149204662476</v>
      </c>
      <c r="Y10" s="129"/>
      <c r="Z10" s="26">
        <f t="shared" si="14"/>
        <v>11</v>
      </c>
      <c r="AA10" s="26" t="str">
        <f>IF(AND(Sufficient_data="Yes",Include_study="Yes",Input!Study_name&lt;&gt;"",Subgroup&lt;&gt;""),Input!Study_name,"")</f>
        <v>iiii</v>
      </c>
      <c r="AB10" s="10" t="str">
        <f t="shared" si="15"/>
        <v>BB</v>
      </c>
      <c r="AC10" s="10">
        <f>IF(AND(Sufficient_data="Yes",Include_study="Yes",Subgroup&lt;&gt;""),Input!Correlation,"")</f>
        <v>0.37994896225522495</v>
      </c>
      <c r="AD10" s="10">
        <f t="shared" si="16"/>
        <v>0.40000000000000013</v>
      </c>
      <c r="AE10" s="10">
        <f t="shared" si="17"/>
        <v>0.11396057645963795</v>
      </c>
      <c r="AF10" s="10">
        <f t="shared" si="18"/>
        <v>77</v>
      </c>
      <c r="AG10" s="10">
        <f t="shared" si="19"/>
        <v>5.8747645538688191</v>
      </c>
      <c r="AH10" s="4">
        <f t="shared" si="20"/>
        <v>0.19816604927064677</v>
      </c>
      <c r="AI10" s="35">
        <f t="shared" si="21"/>
        <v>0.17145674648174508</v>
      </c>
      <c r="AJ10" s="108">
        <f t="shared" si="22"/>
        <v>0.55586753496843289</v>
      </c>
      <c r="AK10" s="68">
        <f t="shared" si="23"/>
        <v>0.61128635226571659</v>
      </c>
      <c r="AM10" s="57">
        <f t="shared" si="24"/>
        <v>0.37994896225522495</v>
      </c>
      <c r="AN10" s="10">
        <f t="shared" si="25"/>
        <v>0.20849221577347987</v>
      </c>
      <c r="AO10" s="40">
        <f t="shared" si="26"/>
        <v>0.17591857271320793</v>
      </c>
      <c r="AQ10" s="71" t="str">
        <f t="shared" si="27"/>
        <v/>
      </c>
      <c r="AR10" s="10" t="str">
        <f>IF(AND(Sufficient_data="Yes",Include_study="Yes",Subgroup&lt;&gt;""),IF(COUNTIFS(Input!F$2:F9,"="&amp;"Yes",Input!C$2:C9,"="&amp;"Yes",Input!G$2:G9,"="&amp;Subgroup)&gt;0,"",Subgroup),"")</f>
        <v/>
      </c>
      <c r="AS10" s="26" t="str">
        <f t="shared" si="28"/>
        <v/>
      </c>
      <c r="AT10" s="14" t="str">
        <f t="shared" si="29"/>
        <v/>
      </c>
      <c r="AU10" s="10" t="str">
        <f t="shared" si="30"/>
        <v/>
      </c>
      <c r="AV10" s="19" t="str">
        <f t="shared" si="31"/>
        <v/>
      </c>
      <c r="AW10" s="10" t="str">
        <f t="shared" si="32"/>
        <v/>
      </c>
      <c r="AX10" s="10" t="str">
        <f t="shared" si="33"/>
        <v/>
      </c>
      <c r="AY10" s="10" t="str">
        <f t="shared" si="34"/>
        <v/>
      </c>
      <c r="AZ10" s="10" t="str">
        <f t="shared" si="35"/>
        <v/>
      </c>
      <c r="BA10" s="10" t="str">
        <f t="shared" si="36"/>
        <v/>
      </c>
      <c r="BB10" s="10" t="str">
        <f t="shared" si="37"/>
        <v/>
      </c>
      <c r="BC10" s="10" t="str">
        <f t="shared" si="38"/>
        <v/>
      </c>
      <c r="BD10" s="26" t="str">
        <f t="shared" si="39"/>
        <v/>
      </c>
      <c r="BE10" s="10" t="str">
        <f t="shared" si="40"/>
        <v/>
      </c>
      <c r="BF10" s="10" t="str">
        <f t="shared" si="41"/>
        <v/>
      </c>
      <c r="BG10" s="10" t="str">
        <f t="shared" si="42"/>
        <v/>
      </c>
      <c r="BH10" s="10" t="str">
        <f t="shared" si="43"/>
        <v/>
      </c>
      <c r="BI10" s="10" t="str">
        <f t="shared" si="44"/>
        <v/>
      </c>
      <c r="BJ10" s="10" t="str">
        <f t="shared" si="45"/>
        <v/>
      </c>
      <c r="BK10" s="10" t="str">
        <f t="shared" si="46"/>
        <v/>
      </c>
      <c r="BL10" s="10" t="str">
        <f t="shared" si="47"/>
        <v/>
      </c>
      <c r="BM10" s="10" t="str">
        <f t="shared" si="48"/>
        <v/>
      </c>
      <c r="BN10" s="10" t="e">
        <f t="shared" si="49"/>
        <v>#N/A</v>
      </c>
      <c r="BO10" s="10" t="str">
        <f t="shared" si="80"/>
        <v/>
      </c>
      <c r="BP10" s="10" t="str">
        <f t="shared" si="50"/>
        <v/>
      </c>
      <c r="BQ10" s="10" t="str">
        <f t="shared" si="74"/>
        <v/>
      </c>
      <c r="BR10" s="28" t="str">
        <f t="shared" si="51"/>
        <v/>
      </c>
      <c r="BS10" s="40" t="str">
        <f t="shared" si="75"/>
        <v/>
      </c>
      <c r="BX10" s="138"/>
      <c r="BY10" s="10">
        <f t="shared" si="52"/>
        <v>19</v>
      </c>
      <c r="BZ10" s="10">
        <f t="shared" si="76"/>
        <v>0.40000000000000013</v>
      </c>
      <c r="CA10" s="10">
        <f t="shared" si="53"/>
        <v>77</v>
      </c>
      <c r="CB10" s="10">
        <f>IF(AND(Sufficient_data="Yes",Include_study="Yes",Moderator&lt;&gt;""),'Moderator Analysis'!F:F-CL$2,"")</f>
        <v>-0.95441079657669503</v>
      </c>
      <c r="CC10" s="10">
        <f>IF(AND(Sufficient_data="Yes",Include_study="Yes",Moderator&lt;&gt;""),'Moderator Analysis'!E:E-CL$3,"")</f>
        <v>1.4437129690585913</v>
      </c>
      <c r="CD10" s="40">
        <f>IF(AND(Sufficient_data="Yes",Include_study="Yes",Moderator&lt;&gt;""),CA:CA*('Moderator Analysis'!F:F-CL$5-CL$4*'Moderator Analysis'!E:E)^2,"")</f>
        <v>78.300177607507109</v>
      </c>
      <c r="CF10" s="75">
        <f t="shared" si="77"/>
        <v>0.7436601756347645</v>
      </c>
      <c r="CG10" s="18">
        <f>IF(AND(Sufficient_data="Yes",Include_study="Yes",CF10&lt;&gt;""),'Moderator Analysis'!F:F-'Moderator Analysis'!J$37,"")</f>
        <v>-0.95441079657669503</v>
      </c>
      <c r="CH10" s="18">
        <f>IF(AND(Sufficient_data="Yes",Include_study="Yes",CF10&lt;&gt;""),'Moderator Analysis'!E:E-SUMPRODUCT('Moderator Analysis'!E:E,CF:CF)/SUM(CF:CF),"")</f>
        <v>1.997759104561851</v>
      </c>
      <c r="CI10" s="79">
        <f>IF(AND(Sufficient_data="Yes",Include_study="Yes",CF10&lt;&gt;""),CF:CF*('Moderator Analysis'!F:F-'Moderator Analysis'!J$29-'Moderator Analysis'!J$30*'Moderator Analysis'!E:E)^2,"")</f>
        <v>0.75621719262119569</v>
      </c>
      <c r="CJ10" s="12"/>
      <c r="CK10" s="115" t="s">
        <v>98</v>
      </c>
      <c r="CL10" s="115"/>
      <c r="CN10" s="138"/>
      <c r="CO10" s="140"/>
      <c r="CP10" s="28">
        <f>IF(AND(Include_study="Yes",Sufficient_data="Yes"),1/'Publication Bias Analysis'!F10^2,"")</f>
        <v>77</v>
      </c>
      <c r="CQ10" s="28">
        <f>IF(AND(Include_study="Yes",Sufficient_data="Yes"),1/('Publication Bias Analysis'!F:F^2+IF(Additional_model="Fixed effect",0,Calculations!DD$11)),"")</f>
        <v>77</v>
      </c>
      <c r="CR10" s="28">
        <f>IF(AND(Include_study="Yes",Sufficient_data="Yes"),1/('Publication Bias Analysis'!F:F^2+IF(Additional_model="Fixed effect",0,'Publication Bias Analysis'!L$32)),"")</f>
        <v>77</v>
      </c>
      <c r="CS10" s="28">
        <f>IF(AND(Include_study="Yes",Sufficient_data="Yes"),'Publication Bias Analysis'!E:E-IF(Trim_and_fill="Off",'Publication Bias Analysis'!I$29,'Publication Bias Analysis'!I$37),"")</f>
        <v>-0.95441079657669503</v>
      </c>
      <c r="CT10" s="28">
        <f t="shared" si="54"/>
        <v>8.7749643873921226</v>
      </c>
      <c r="CU10" s="28">
        <f t="shared" si="55"/>
        <v>3.5099857549568503</v>
      </c>
      <c r="CV10" s="90">
        <f t="shared" si="56"/>
        <v>-8</v>
      </c>
      <c r="CW10" s="89">
        <f>IF(AND(Include_study="Yes",Sufficient_data="Yes"),CV:CV+IF(DH:DH&lt;0,-1,1)*COUNTIF(CV$2:CV9,CV:CV),"")</f>
        <v>-8</v>
      </c>
      <c r="CX10" s="89">
        <f>IF(AND(Include_study="Yes",Sufficient_data="Yes"),RANK(DL:DL,DL:DL,1)*IF(DK:DK&lt;0,-1,1)+IF(DK:DK&lt;0,-1,1)*COUNTIF(CV$2:CV9,CV:CV),"")</f>
        <v>-8</v>
      </c>
      <c r="CY10" s="89">
        <f>IF(AND(Include_study="Yes",Sufficient_data="Yes"),RANK(DO:DO,DO:DO,1)*IF(DN:DN&lt;0,-1,1)+IF(DN:DN&lt;0,-1,1)*COUNTIF(CV$2:CV9,CV:CV),"")</f>
        <v>-8</v>
      </c>
      <c r="CZ10" s="10">
        <f>IF(AND(Include_study="Yes",Sufficient_data="Yes"),'Publication Bias Analysis'!E:E,NA())</f>
        <v>0.40000000000000013</v>
      </c>
      <c r="DA10" s="40">
        <f>IF(AND(Include_study="Yes",Sufficient_data="Yes"),'Publication Bias Analysis'!F:F,NA())</f>
        <v>0.11396057645963795</v>
      </c>
      <c r="DC10" s="3" t="s">
        <v>2</v>
      </c>
      <c r="DD10" s="10">
        <f>SUMPRODUCT(Calculations!CP:CP,'Publication Bias Analysis'!E:E,'Publication Bias Analysis'!E:E)-SUMPRODUCT(Calculations!CP:CP,'Publication Bias Analysis'!E:E)^2/SUM(Calculations!CP:CP)</f>
        <v>1627.2654476629359</v>
      </c>
      <c r="DG10" s="133"/>
      <c r="DH10" s="28">
        <f>IF(AND(Include_study="Yes",Sufficient_data="Yes"),IF('Publication Bias Analysis'!L$38="Left",CZ:CZ-'Publication Bias Analysis'!I$29,'Publication Bias Analysis'!I$29-'Publication Bias Analysis'!E:E),"")</f>
        <v>-0.95441079657669503</v>
      </c>
      <c r="DI10" s="28">
        <f t="shared" si="81"/>
        <v>0.95441079657669503</v>
      </c>
      <c r="DJ10" s="40">
        <f>IF(AND(Include_study="Yes",Sufficient_data="Yes"),1/('Publication Bias Analysis'!F:F^2+IF(Additional_model="Fixed effect",0,$DS$6)),"")</f>
        <v>77</v>
      </c>
      <c r="DK10" s="28">
        <f>IF(AND(Include_study="Yes",Sufficient_data="Yes"),IF('Publication Bias Analysis'!L$38="Left",CZ:CZ-DS$3,DS$3-'Publication Bias Analysis'!E:E),"")</f>
        <v>-0.95441079657669503</v>
      </c>
      <c r="DL10" s="28">
        <f t="shared" si="82"/>
        <v>0.95441079657669503</v>
      </c>
      <c r="DM10" s="40">
        <f>IF(AND(DK10&lt;&gt;"",CW10&lt;=MAX(CW:CW)-DS$7),1/('Publication Bias Analysis'!F:F^2+IF(Additional_model="Fixed effect",0,$DS$13)),"")</f>
        <v>77</v>
      </c>
      <c r="DN10" s="10">
        <f>IF(AND(Include_study="Yes",Sufficient_data="Yes"),IF('Publication Bias Analysis'!L$38="Left",CZ:CZ-DS$10,DS$10-CZ:CZ),"")</f>
        <v>-0.95441079657669503</v>
      </c>
      <c r="DO10" s="10">
        <f t="shared" si="83"/>
        <v>0.95441079657669503</v>
      </c>
      <c r="DP10" s="40">
        <f t="shared" si="60"/>
        <v>77</v>
      </c>
      <c r="DR10" s="3" t="s">
        <v>151</v>
      </c>
      <c r="DS10" s="18">
        <f>SUMPRODUCT(--(CX:CX&lt;=(MAX(CX:CX)-$DS$14)),DM:DM,'Publication Bias Analysis'!E:E)/SUMIF(CX:CX,"&lt;="&amp;MAX(CX:CX)-$DS$14,DM:DM)</f>
        <v>1.3544107965766952</v>
      </c>
      <c r="DU10" s="48">
        <v>9</v>
      </c>
      <c r="DV10" s="14" t="str">
        <f>IF(Trim_and_fill="On",IF(DS$21&gt;(COUNT(DV$2:DV9)),IF(COUNTIF(CW:CW,-1*(MAX(CW:CW)-DU10+1))=1,"",MAX(CW:CW)-DU10+1),""),"")</f>
        <v/>
      </c>
      <c r="DW10" s="10" t="str">
        <f t="shared" si="61"/>
        <v/>
      </c>
      <c r="DX10" s="10" t="str">
        <f t="shared" si="62"/>
        <v/>
      </c>
      <c r="DY10" s="10" t="str">
        <f t="shared" si="63"/>
        <v/>
      </c>
      <c r="DZ10" s="28" t="str">
        <f>IF(DV10&lt;&gt;"",1/(DX10^2+IF(Additional_model="Fixed effect",0,'Publication Bias Analysis'!L$32)),"")</f>
        <v/>
      </c>
      <c r="EA10" s="40" t="str">
        <f>IF(DV10&lt;&gt;"",DW:DW-'Publication Bias Analysis'!I$37,"")</f>
        <v/>
      </c>
      <c r="EC10" s="48">
        <v>9</v>
      </c>
      <c r="ED10" s="10" t="e">
        <f t="shared" si="64"/>
        <v>#N/A</v>
      </c>
      <c r="EE10" s="40" t="e">
        <f t="shared" si="65"/>
        <v>#N/A</v>
      </c>
      <c r="EG10" s="133"/>
      <c r="EH10" s="10">
        <f t="shared" si="66"/>
        <v>-2.1815411921658399</v>
      </c>
      <c r="EI10" s="40">
        <f>IF(AND(Include_study="Yes",Sufficient_data="Yes"),Z_score-('Publication Bias Analysis'!P$3+'Publication Bias Analysis'!P$4*Inverse_standard_error),"")</f>
        <v>-0.5625808482028356</v>
      </c>
      <c r="EK10" s="133"/>
      <c r="EL10" s="10">
        <f>IF(AND(Include_study="Yes",Sufficient_data="Yes"),(CZ:CZ-SUMPRODUCT(Calculations!CP:CP,'Publication Bias Analysis'!E:E)/SUM(Calculations!CP:CP))/(SQRT(EM:EM)),"")</f>
        <v>-8.5956151543723855</v>
      </c>
      <c r="EM10" s="10">
        <f>IF(AND(Include_study="Yes",Sufficient_data="Yes"),'Publication Bias Analysis'!F:F^2-1/(SUM(Calculations!CP:CP)),"")</f>
        <v>1.2328685139745046E-2</v>
      </c>
      <c r="EN10" s="14">
        <f t="shared" si="84"/>
        <v>5</v>
      </c>
      <c r="EO10" s="14">
        <f t="shared" si="85"/>
        <v>11</v>
      </c>
      <c r="EP10" s="14">
        <f>IF(AND(Include_study="Yes",Sufficient_data="Yes"),COUNTIFS(EN$2:EN9,"&lt;"&amp;EN10,EO$2:EO9,"&lt;"&amp;EO10)+COUNTIFS(EN11:EN$201,"&lt;"&amp;EN10,EO11:EO$201,"&lt;"&amp;EO10)+COUNTIFS(EN$2:EN9,"&gt;"&amp;EN10,EO$2:EO9,"&gt;"&amp;EO10)+COUNTIFS(EN11:EN$201,"&gt;"&amp;EN10,EO11:EO$201,"&gt;"&amp;EO10),"")</f>
        <v>4</v>
      </c>
      <c r="EQ10" s="83">
        <f>IF(AND(Include_study="Yes",Sufficient_data="Yes"),COUNTIFS(EN$2:EN9,"&lt;"&amp;EN10,EO$2:EO9,"&gt;"&amp;EO10)+COUNTIFS(EN11:EN$201,"&lt;"&amp;EN10,EO11:EO$201,"&gt;"&amp;EO10)+COUNTIFS(EN$2:EN9,"&gt;"&amp;EN10,EO$2:EO9,"&lt;"&amp;EO10)+COUNTIFS(EN11:EN$201,"&gt;"&amp;EN10,EO11:EO$201,"&lt;"&amp;EO10),"")</f>
        <v>6</v>
      </c>
      <c r="ES10" s="133"/>
      <c r="ET10" s="81">
        <v>9</v>
      </c>
      <c r="EU10" s="38">
        <f t="shared" si="78"/>
        <v>16.45</v>
      </c>
      <c r="EV10" s="62"/>
      <c r="EX10" s="133"/>
      <c r="EY10" s="10">
        <f t="shared" si="69"/>
        <v>8.7749643873921226</v>
      </c>
      <c r="EZ10" s="10">
        <f t="shared" si="70"/>
        <v>3.5099857549568503</v>
      </c>
      <c r="FA10" s="10">
        <f t="shared" si="71"/>
        <v>-2.1815411921658399</v>
      </c>
      <c r="FB10" s="40">
        <f>IF(AND(Include_study="Yes",Sufficient_data="Yes"),Z_score-('Publication Bias Analysis'!AK38+'Publication Bias Analysis'!AK$31*Inverse_standard_error),"")</f>
        <v>-8.3749207509030477</v>
      </c>
      <c r="FD10" s="3" t="s">
        <v>123</v>
      </c>
      <c r="FE10" s="10">
        <f>MAX(Inverse_standard_error)</f>
        <v>17.233687939614086</v>
      </c>
      <c r="FF10" s="10">
        <f>FE10*'Publication Bias Analysis'!AK31+FF9</f>
        <v>25.542478170338537</v>
      </c>
      <c r="FH10" s="133"/>
      <c r="FI10" s="14">
        <f>IF(Z_score&lt;&gt;"",RANK('Publication Bias Analysis'!AS:AS,'Publication Bias Analysis'!AS:AS,1)+COUNTIF('Publication Bias Analysis'!AS$2:AS9,'Publication Bias Analysis'!AS10),"")</f>
        <v>5</v>
      </c>
      <c r="FJ10" s="10">
        <f t="shared" si="72"/>
        <v>0.3783783783783784</v>
      </c>
      <c r="FK10" s="10">
        <f>IF(AND(Include_study="Yes",Sufficient_data="Yes"),'Publication Bias Analysis'!AR10,NA())</f>
        <v>-0.30974253153853021</v>
      </c>
      <c r="FL10" s="28">
        <f>IF(AND(Include_study="Yes",Sufficient_data="Yes"),'Publication Bias Analysis'!AS10,NA())</f>
        <v>3.5099857549568503</v>
      </c>
      <c r="FM10" s="10">
        <f>IF(AND(Include_study="Yes",Sufficient_data="Yes"),'Publication Bias Analysis'!AR:AR-AVERAGE('Publication Bias Analysis'!AR:AR),"")</f>
        <v>-0.30974253153853004</v>
      </c>
      <c r="FN10" s="40">
        <f>IF(AND(Include_study="Yes",Sufficient_data="Yes"),FL:FL-('Publication Bias Analysis'!AV$30+FK:FK*'Publication Bias Analysis'!AV$31),"")</f>
        <v>-5.0215320972641182</v>
      </c>
      <c r="FT10" s="133"/>
      <c r="FU10" s="10">
        <f t="shared" si="73"/>
        <v>3.5099857549568503</v>
      </c>
      <c r="FV10" s="19">
        <f t="shared" si="86"/>
        <v>2.2406535052077459E-4</v>
      </c>
      <c r="FW10" s="40">
        <f t="shared" si="79"/>
        <v>-8.4035728052617475</v>
      </c>
    </row>
    <row r="11" spans="1:179" ht="14.25" x14ac:dyDescent="0.2">
      <c r="A11" s="129"/>
      <c r="B11" s="26">
        <f t="shared" si="0"/>
        <v>10</v>
      </c>
      <c r="C11" s="26">
        <f>IF(B11&lt;&gt;"",IF(B11=0,COUNTIF(B$2:B10,0)+1,COUNTIF(B$2:B10,B11)+B11+COUNTIF(B:B,0)),"")</f>
        <v>10</v>
      </c>
      <c r="D11" s="26">
        <f t="shared" si="1"/>
        <v>10</v>
      </c>
      <c r="E11" s="10" t="str">
        <f>IF(AND(Sufficient_data="Yes",Include_study="Yes",Input!Study_name&lt;&gt;""),Input!Study_name,"")</f>
        <v>jjjj</v>
      </c>
      <c r="F11" s="10">
        <f>IF(AND(Sufficient_data="Yes",Include_study="Yes"),Input!Correlation,"")</f>
        <v>0.97045193661345386</v>
      </c>
      <c r="G11" s="18">
        <f t="shared" si="2"/>
        <v>2.0999999999999996</v>
      </c>
      <c r="H11" s="14">
        <f>IF(AND(Sufficient_data="Yes",Include_study="Yes"),Input!Number_of_subjects,"")</f>
        <v>240</v>
      </c>
      <c r="I11" s="10">
        <f t="shared" si="3"/>
        <v>4.2194092827004216E-3</v>
      </c>
      <c r="J11" s="18">
        <f t="shared" si="4"/>
        <v>6.4956980246163087E-2</v>
      </c>
      <c r="K11" s="10">
        <f t="shared" si="5"/>
        <v>237.00000000000003</v>
      </c>
      <c r="L11" s="10">
        <f t="shared" si="6"/>
        <v>0.83722255397421508</v>
      </c>
      <c r="M11" s="10">
        <f t="shared" si="7"/>
        <v>0.96199790825440745</v>
      </c>
      <c r="N11" s="10">
        <f t="shared" si="8"/>
        <v>0.97704726503066774</v>
      </c>
      <c r="O11" s="105">
        <f t="shared" si="9"/>
        <v>8.3691536071659203E-2</v>
      </c>
      <c r="P11" s="68">
        <f t="shared" si="10"/>
        <v>1.0317900367338162</v>
      </c>
      <c r="R11" s="57">
        <f t="shared" si="11"/>
        <v>0.97045193661345386</v>
      </c>
      <c r="S11" s="10">
        <f t="shared" si="12"/>
        <v>8.454028359046406E-3</v>
      </c>
      <c r="T11" s="40">
        <f t="shared" si="13"/>
        <v>6.595328417213886E-3</v>
      </c>
      <c r="V11" s="3" t="s">
        <v>40</v>
      </c>
      <c r="W11" s="10">
        <f>MAX(Weight)</f>
        <v>8.3751305480407406E-2</v>
      </c>
      <c r="Y11" s="129"/>
      <c r="Z11" s="26">
        <f t="shared" si="14"/>
        <v>7</v>
      </c>
      <c r="AA11" s="26" t="str">
        <f>IF(AND(Sufficient_data="Yes",Include_study="Yes",Input!Study_name&lt;&gt;"",Subgroup&lt;&gt;""),Input!Study_name,"")</f>
        <v>jjjj</v>
      </c>
      <c r="AB11" s="10" t="str">
        <f t="shared" si="15"/>
        <v>AA</v>
      </c>
      <c r="AC11" s="10">
        <f>IF(AND(Sufficient_data="Yes",Include_study="Yes",Subgroup&lt;&gt;""),Input!Correlation,"")</f>
        <v>0.97045193661345386</v>
      </c>
      <c r="AD11" s="10">
        <f t="shared" si="16"/>
        <v>2.0999999999999996</v>
      </c>
      <c r="AE11" s="10">
        <f t="shared" si="17"/>
        <v>6.4956980246163087E-2</v>
      </c>
      <c r="AF11" s="10">
        <f t="shared" si="18"/>
        <v>237.00000000000003</v>
      </c>
      <c r="AG11" s="10">
        <f t="shared" si="19"/>
        <v>56.691380856742278</v>
      </c>
      <c r="AH11" s="4">
        <f t="shared" si="20"/>
        <v>0.16886581089312597</v>
      </c>
      <c r="AI11" s="35">
        <f t="shared" si="21"/>
        <v>0.96199790825440745</v>
      </c>
      <c r="AJ11" s="108">
        <f t="shared" si="22"/>
        <v>0.97704726503066774</v>
      </c>
      <c r="AK11" s="68">
        <f t="shared" si="23"/>
        <v>0.11636929479178715</v>
      </c>
      <c r="AM11" s="57">
        <f t="shared" si="24"/>
        <v>0.97045193661345386</v>
      </c>
      <c r="AN11" s="10">
        <f t="shared" si="25"/>
        <v>8.454028359046406E-3</v>
      </c>
      <c r="AO11" s="40">
        <f t="shared" si="26"/>
        <v>6.595328417213886E-3</v>
      </c>
      <c r="AQ11" s="71" t="str">
        <f t="shared" si="27"/>
        <v/>
      </c>
      <c r="AR11" s="10" t="str">
        <f>IF(AND(Sufficient_data="Yes",Include_study="Yes",Subgroup&lt;&gt;""),IF(COUNTIFS(Input!F$2:F10,"="&amp;"Yes",Input!C$2:C10,"="&amp;"Yes",Input!G$2:G10,"="&amp;Subgroup)&gt;0,"",Subgroup),"")</f>
        <v/>
      </c>
      <c r="AS11" s="26" t="str">
        <f t="shared" si="28"/>
        <v/>
      </c>
      <c r="AT11" s="14" t="str">
        <f t="shared" si="29"/>
        <v/>
      </c>
      <c r="AU11" s="10" t="str">
        <f t="shared" si="30"/>
        <v/>
      </c>
      <c r="AV11" s="19" t="str">
        <f t="shared" si="31"/>
        <v/>
      </c>
      <c r="AW11" s="10" t="str">
        <f t="shared" si="32"/>
        <v/>
      </c>
      <c r="AX11" s="10" t="str">
        <f t="shared" si="33"/>
        <v/>
      </c>
      <c r="AY11" s="10" t="str">
        <f t="shared" si="34"/>
        <v/>
      </c>
      <c r="AZ11" s="10" t="str">
        <f t="shared" si="35"/>
        <v/>
      </c>
      <c r="BA11" s="10" t="str">
        <f t="shared" si="36"/>
        <v/>
      </c>
      <c r="BB11" s="10" t="str">
        <f t="shared" si="37"/>
        <v/>
      </c>
      <c r="BC11" s="10" t="str">
        <f t="shared" si="38"/>
        <v/>
      </c>
      <c r="BD11" s="26" t="str">
        <f t="shared" si="39"/>
        <v/>
      </c>
      <c r="BE11" s="10" t="str">
        <f t="shared" si="40"/>
        <v/>
      </c>
      <c r="BF11" s="10" t="str">
        <f t="shared" si="41"/>
        <v/>
      </c>
      <c r="BG11" s="10" t="str">
        <f t="shared" si="42"/>
        <v/>
      </c>
      <c r="BH11" s="10" t="str">
        <f t="shared" si="43"/>
        <v/>
      </c>
      <c r="BI11" s="10" t="str">
        <f t="shared" si="44"/>
        <v/>
      </c>
      <c r="BJ11" s="10" t="str">
        <f t="shared" si="45"/>
        <v/>
      </c>
      <c r="BK11" s="10" t="str">
        <f t="shared" si="46"/>
        <v/>
      </c>
      <c r="BL11" s="10" t="str">
        <f t="shared" si="47"/>
        <v/>
      </c>
      <c r="BM11" s="10" t="str">
        <f t="shared" si="48"/>
        <v/>
      </c>
      <c r="BN11" s="10" t="e">
        <f t="shared" si="49"/>
        <v>#N/A</v>
      </c>
      <c r="BO11" s="10" t="str">
        <f t="shared" si="80"/>
        <v/>
      </c>
      <c r="BP11" s="10" t="str">
        <f t="shared" si="50"/>
        <v/>
      </c>
      <c r="BQ11" s="10" t="str">
        <f t="shared" si="74"/>
        <v/>
      </c>
      <c r="BR11" s="28" t="str">
        <f t="shared" si="51"/>
        <v/>
      </c>
      <c r="BS11" s="40" t="str">
        <f t="shared" si="75"/>
        <v/>
      </c>
      <c r="BU11" s="115" t="s">
        <v>60</v>
      </c>
      <c r="BV11" s="115"/>
      <c r="BX11" s="138"/>
      <c r="BY11" s="10">
        <f t="shared" si="52"/>
        <v>22</v>
      </c>
      <c r="BZ11" s="10">
        <f t="shared" si="76"/>
        <v>2.0999999999999996</v>
      </c>
      <c r="CA11" s="10">
        <f t="shared" si="53"/>
        <v>237.00000000000003</v>
      </c>
      <c r="CB11" s="10">
        <f>IF(AND(Sufficient_data="Yes",Include_study="Yes",Moderator&lt;&gt;""),'Moderator Analysis'!F:F-CL$2,"")</f>
        <v>0.74558920342330448</v>
      </c>
      <c r="CC11" s="10">
        <f>IF(AND(Sufficient_data="Yes",Include_study="Yes",Moderator&lt;&gt;""),'Moderator Analysis'!E:E-CL$3,"")</f>
        <v>4.4437129690585913</v>
      </c>
      <c r="CD11" s="40">
        <f>IF(AND(Sufficient_data="Yes",Include_study="Yes",Moderator&lt;&gt;""),CA:CA*('Moderator Analysis'!F:F-CL$5-CL$4*'Moderator Analysis'!E:E)^2,"")</f>
        <v>79.558934501081325</v>
      </c>
      <c r="CF11" s="75">
        <f t="shared" si="77"/>
        <v>0.74854074943227744</v>
      </c>
      <c r="CG11" s="18">
        <f>IF(AND(Sufficient_data="Yes",Include_study="Yes",CF11&lt;&gt;""),'Moderator Analysis'!F:F-'Moderator Analysis'!J$37,"")</f>
        <v>0.74558920342330448</v>
      </c>
      <c r="CH11" s="18">
        <f>IF(AND(Sufficient_data="Yes",Include_study="Yes",CF11&lt;&gt;""),'Moderator Analysis'!E:E-SUMPRODUCT('Moderator Analysis'!E:E,CF:CF)/SUM(CF:CF),"")</f>
        <v>4.997759104561851</v>
      </c>
      <c r="CI11" s="79">
        <f>IF(AND(Sufficient_data="Yes",Include_study="Yes",CF11&lt;&gt;""),CF:CF*('Moderator Analysis'!F:F-'Moderator Analysis'!J$29-'Moderator Analysis'!J$30*'Moderator Analysis'!E:E)^2,"")</f>
        <v>0.2512789217530485</v>
      </c>
      <c r="CJ11" s="12"/>
      <c r="CK11" s="3" t="s">
        <v>113</v>
      </c>
      <c r="CL11" s="3" t="s">
        <v>114</v>
      </c>
      <c r="CN11" s="138"/>
      <c r="CO11" s="140"/>
      <c r="CP11" s="28">
        <f>IF(AND(Include_study="Yes",Sufficient_data="Yes"),1/'Publication Bias Analysis'!F11^2,"")</f>
        <v>237.00000000000003</v>
      </c>
      <c r="CQ11" s="28">
        <f>IF(AND(Include_study="Yes",Sufficient_data="Yes"),1/('Publication Bias Analysis'!F:F^2+IF(Additional_model="Fixed effect",0,Calculations!DD$11)),"")</f>
        <v>237.00000000000003</v>
      </c>
      <c r="CR11" s="28">
        <f>IF(AND(Include_study="Yes",Sufficient_data="Yes"),1/('Publication Bias Analysis'!F:F^2+IF(Additional_model="Fixed effect",0,'Publication Bias Analysis'!L$32)),"")</f>
        <v>237.00000000000003</v>
      </c>
      <c r="CS11" s="28">
        <f>IF(AND(Include_study="Yes",Sufficient_data="Yes"),'Publication Bias Analysis'!E:E-IF(Trim_and_fill="Off",'Publication Bias Analysis'!I$29,'Publication Bias Analysis'!I$37),"")</f>
        <v>0.74558920342330448</v>
      </c>
      <c r="CT11" s="28">
        <f t="shared" si="54"/>
        <v>15.394804318340654</v>
      </c>
      <c r="CU11" s="28">
        <f t="shared" si="55"/>
        <v>32.329089068515366</v>
      </c>
      <c r="CV11" s="90">
        <f t="shared" si="56"/>
        <v>6</v>
      </c>
      <c r="CW11" s="89">
        <f>IF(AND(Include_study="Yes",Sufficient_data="Yes"),CV:CV+IF(DH:DH&lt;0,-1,1)*COUNTIF(CV$2:CV10,CV:CV),"")</f>
        <v>6</v>
      </c>
      <c r="CX11" s="89">
        <f>IF(AND(Include_study="Yes",Sufficient_data="Yes"),RANK(DL:DL,DL:DL,1)*IF(DK:DK&lt;0,-1,1)+IF(DK:DK&lt;0,-1,1)*COUNTIF(CV$2:CV10,CV:CV),"")</f>
        <v>6</v>
      </c>
      <c r="CY11" s="89">
        <f>IF(AND(Include_study="Yes",Sufficient_data="Yes"),RANK(DO:DO,DO:DO,1)*IF(DN:DN&lt;0,-1,1)+IF(DN:DN&lt;0,-1,1)*COUNTIF(CV$2:CV10,CV:CV),"")</f>
        <v>6</v>
      </c>
      <c r="CZ11" s="10">
        <f>IF(AND(Include_study="Yes",Sufficient_data="Yes"),'Publication Bias Analysis'!E:E,NA())</f>
        <v>2.0999999999999996</v>
      </c>
      <c r="DA11" s="40">
        <f>IF(AND(Include_study="Yes",Sufficient_data="Yes"),'Publication Bias Analysis'!F:F,NA())</f>
        <v>6.4956980246163087E-2</v>
      </c>
      <c r="DC11" s="3" t="s">
        <v>23</v>
      </c>
      <c r="DD11" s="10">
        <f>MAX(0,(DD10-(k_-1))/(SUM(Calculations!CP:CP)-(SUMPRODUCT(Calculations!CP:CP,Calculations!CP:CP)/SUM(Calculations!CP:CP))))</f>
        <v>1.1902061293666051</v>
      </c>
      <c r="DG11" s="133"/>
      <c r="DH11" s="28">
        <f>IF(AND(Include_study="Yes",Sufficient_data="Yes"),IF('Publication Bias Analysis'!L$38="Left",CZ:CZ-'Publication Bias Analysis'!I$29,'Publication Bias Analysis'!I$29-'Publication Bias Analysis'!E:E),"")</f>
        <v>0.74558920342330448</v>
      </c>
      <c r="DI11" s="28">
        <f t="shared" si="81"/>
        <v>0.74558920342330448</v>
      </c>
      <c r="DJ11" s="40">
        <f>IF(AND(Include_study="Yes",Sufficient_data="Yes"),1/('Publication Bias Analysis'!F:F^2+IF(Additional_model="Fixed effect",0,$DS$6)),"")</f>
        <v>237.00000000000003</v>
      </c>
      <c r="DK11" s="28">
        <f>IF(AND(Include_study="Yes",Sufficient_data="Yes"),IF('Publication Bias Analysis'!L$38="Left",CZ:CZ-DS$3,DS$3-'Publication Bias Analysis'!E:E),"")</f>
        <v>0.74558920342330448</v>
      </c>
      <c r="DL11" s="28">
        <f t="shared" si="82"/>
        <v>0.74558920342330448</v>
      </c>
      <c r="DM11" s="40">
        <f>IF(AND(DK11&lt;&gt;"",CW11&lt;=MAX(CW:CW)-DS$7),1/('Publication Bias Analysis'!F:F^2+IF(Additional_model="Fixed effect",0,$DS$13)),"")</f>
        <v>237.00000000000003</v>
      </c>
      <c r="DN11" s="10">
        <f>IF(AND(Include_study="Yes",Sufficient_data="Yes"),IF('Publication Bias Analysis'!L$38="Left",CZ:CZ-DS$10,DS$10-CZ:CZ),"")</f>
        <v>0.74558920342330448</v>
      </c>
      <c r="DO11" s="10">
        <f t="shared" si="83"/>
        <v>0.74558920342330448</v>
      </c>
      <c r="DP11" s="40">
        <f t="shared" si="60"/>
        <v>237.00000000000003</v>
      </c>
      <c r="DR11" s="115" t="s">
        <v>6</v>
      </c>
      <c r="DS11" s="115"/>
      <c r="DU11" s="48">
        <v>10</v>
      </c>
      <c r="DV11" s="14" t="str">
        <f>IF(Trim_and_fill="On",IF(DS$21&gt;(COUNT(DV$2:DV10)),IF(COUNTIF(CW:CW,-1*(MAX(CW:CW)-DU11+1))=1,"",MAX(CW:CW)-DU11+1),""),"")</f>
        <v/>
      </c>
      <c r="DW11" s="10" t="str">
        <f t="shared" si="61"/>
        <v/>
      </c>
      <c r="DX11" s="10" t="str">
        <f t="shared" si="62"/>
        <v/>
      </c>
      <c r="DY11" s="10" t="str">
        <f t="shared" si="63"/>
        <v/>
      </c>
      <c r="DZ11" s="28" t="str">
        <f>IF(DV11&lt;&gt;"",1/(DX11^2+IF(Additional_model="Fixed effect",0,'Publication Bias Analysis'!L$32)),"")</f>
        <v/>
      </c>
      <c r="EA11" s="40" t="str">
        <f>IF(DV11&lt;&gt;"",DW:DW-'Publication Bias Analysis'!I$37,"")</f>
        <v/>
      </c>
      <c r="EC11" s="48">
        <v>10</v>
      </c>
      <c r="ED11" s="10" t="e">
        <f t="shared" si="64"/>
        <v>#N/A</v>
      </c>
      <c r="EE11" s="40" t="e">
        <f t="shared" si="65"/>
        <v>#N/A</v>
      </c>
      <c r="EG11" s="133"/>
      <c r="EH11" s="10">
        <f t="shared" si="66"/>
        <v>4.4382987387826915</v>
      </c>
      <c r="EI11" s="40">
        <f>IF(AND(Include_study="Yes",Sufficient_data="Yes"),Z_score-('Publication Bias Analysis'!P$3+'Publication Bias Analysis'!P$4*Inverse_standard_error),"")</f>
        <v>0.67607676455441634</v>
      </c>
      <c r="EK11" s="133"/>
      <c r="EL11" s="10">
        <f>IF(AND(Include_study="Yes",Sufficient_data="Yes"),(CZ:CZ-SUMPRODUCT(Calculations!CP:CP,'Publication Bias Analysis'!E:E)/SUM(Calculations!CP:CP))/(SQRT(EM:EM)),"")</f>
        <v>12.494205877215631</v>
      </c>
      <c r="EM11" s="10">
        <f>IF(AND(Include_study="Yes",Sufficient_data="Yes"),'Publication Bias Analysis'!F:F^2-1/(SUM(Calculations!CP:CP)),"")</f>
        <v>3.5610814354324824E-3</v>
      </c>
      <c r="EN11" s="14">
        <f t="shared" si="84"/>
        <v>11</v>
      </c>
      <c r="EO11" s="14">
        <f t="shared" si="85"/>
        <v>2</v>
      </c>
      <c r="EP11" s="14">
        <f>IF(AND(Include_study="Yes",Sufficient_data="Yes"),COUNTIFS(EN$2:EN10,"&lt;"&amp;EN11,EO$2:EO10,"&lt;"&amp;EO11)+COUNTIFS(EN12:EN$201,"&lt;"&amp;EN11,EO12:EO$201,"&lt;"&amp;EO11)+COUNTIFS(EN$2:EN10,"&gt;"&amp;EN11,EO$2:EO10,"&gt;"&amp;EO11)+COUNTIFS(EN12:EN$201,"&gt;"&amp;EN11,EO12:EO$201,"&gt;"&amp;EO11),"")</f>
        <v>0</v>
      </c>
      <c r="EQ11" s="83">
        <f>IF(AND(Include_study="Yes",Sufficient_data="Yes"),COUNTIFS(EN$2:EN10,"&lt;"&amp;EN11,EO$2:EO10,"&gt;"&amp;EO11)+COUNTIFS(EN12:EN$201,"&lt;"&amp;EN11,EO12:EO$201,"&gt;"&amp;EO11)+COUNTIFS(EN$2:EN10,"&gt;"&amp;EN11,EO$2:EO10,"&lt;"&amp;EO11)+COUNTIFS(EN12:EN$201,"&gt;"&amp;EN11,EO12:EO$201,"&lt;"&amp;EO11),"")</f>
        <v>11</v>
      </c>
      <c r="ES11" s="133"/>
      <c r="EX11" s="133"/>
      <c r="EY11" s="10">
        <f t="shared" si="69"/>
        <v>15.394804318340654</v>
      </c>
      <c r="EZ11" s="10">
        <f t="shared" si="70"/>
        <v>32.329089068515366</v>
      </c>
      <c r="FA11" s="10">
        <f t="shared" si="71"/>
        <v>4.4382987387826915</v>
      </c>
      <c r="FB11" s="40">
        <f>IF(AND(Include_study="Yes",Sufficient_data="Yes"),Z_score-('Publication Bias Analysis'!AK39+'Publication Bias Analysis'!AK$31*Inverse_standard_error),"")</f>
        <v>11.478199888569254</v>
      </c>
      <c r="FH11" s="133"/>
      <c r="FI11" s="14">
        <f>IF(Z_score&lt;&gt;"",RANK('Publication Bias Analysis'!AS:AS,'Publication Bias Analysis'!AS:AS,1)+COUNTIF('Publication Bias Analysis'!AS$2:AS10,'Publication Bias Analysis'!AS11),"")</f>
        <v>11</v>
      </c>
      <c r="FJ11" s="10">
        <f t="shared" si="72"/>
        <v>0.8648648648648648</v>
      </c>
      <c r="FK11" s="10">
        <f>IF(AND(Include_study="Yes",Sufficient_data="Yes"),'Publication Bias Analysis'!AR11,NA())</f>
        <v>1.1024403670151643</v>
      </c>
      <c r="FL11" s="28">
        <f>IF(AND(Include_study="Yes",Sufficient_data="Yes"),'Publication Bias Analysis'!AS11,NA())</f>
        <v>32.329089068515366</v>
      </c>
      <c r="FM11" s="10">
        <f>IF(AND(Include_study="Yes",Sufficient_data="Yes"),'Publication Bias Analysis'!AR:AR-AVERAGE('Publication Bias Analysis'!AR:AR),"")</f>
        <v>1.1024403670151646</v>
      </c>
      <c r="FN11" s="40">
        <f>IF(AND(Include_study="Yes",Sufficient_data="Yes"),FL:FL-('Publication Bias Analysis'!AV$30+FK:FK*'Publication Bias Analysis'!AV$31),"")</f>
        <v>2.6880764115120002</v>
      </c>
      <c r="FT11" s="133"/>
      <c r="FU11" s="10">
        <f t="shared" si="73"/>
        <v>32.329089068515366</v>
      </c>
      <c r="FV11" s="19">
        <f t="shared" si="86"/>
        <v>0</v>
      </c>
      <c r="FW11" s="40">
        <f t="shared" si="79"/>
        <v>-704.59103845617801</v>
      </c>
    </row>
    <row r="12" spans="1:179" x14ac:dyDescent="0.2">
      <c r="A12" s="129"/>
      <c r="B12" s="26">
        <f t="shared" si="0"/>
        <v>11</v>
      </c>
      <c r="C12" s="26">
        <f>IF(B12&lt;&gt;"",IF(B12=0,COUNTIF(B$2:B11,0)+1,COUNTIF(B$2:B11,B12)+B12+COUNTIF(B:B,0)),"")</f>
        <v>11</v>
      </c>
      <c r="D12" s="26">
        <f t="shared" si="1"/>
        <v>11</v>
      </c>
      <c r="E12" s="10" t="str">
        <f>IF(AND(Sufficient_data="Yes",Include_study="Yes",Input!Study_name&lt;&gt;""),Input!Study_name,"")</f>
        <v>kkkk</v>
      </c>
      <c r="F12" s="10">
        <f>IF(AND(Sufficient_data="Yes",Include_study="Yes"),Input!Correlation,"")</f>
        <v>-0.3799489622552249</v>
      </c>
      <c r="G12" s="18">
        <f t="shared" si="2"/>
        <v>-0.4</v>
      </c>
      <c r="H12" s="14">
        <f>IF(AND(Sufficient_data="Yes",Include_study="Yes"),Input!Number_of_subjects,"")</f>
        <v>90</v>
      </c>
      <c r="I12" s="10">
        <f t="shared" si="3"/>
        <v>1.1494252873563218E-2</v>
      </c>
      <c r="J12" s="18">
        <f t="shared" si="4"/>
        <v>0.10721125348377948</v>
      </c>
      <c r="K12" s="10">
        <f t="shared" si="5"/>
        <v>87</v>
      </c>
      <c r="L12" s="10">
        <f t="shared" si="6"/>
        <v>0.83215418317154366</v>
      </c>
      <c r="M12" s="10">
        <f t="shared" si="7"/>
        <v>-0.54625400475174712</v>
      </c>
      <c r="N12" s="10">
        <f t="shared" si="8"/>
        <v>-0.18482475696545611</v>
      </c>
      <c r="O12" s="105">
        <f t="shared" si="9"/>
        <v>8.3184884959786043E-2</v>
      </c>
      <c r="P12" s="68">
        <f t="shared" si="10"/>
        <v>-1.4682099632661836</v>
      </c>
      <c r="R12" s="57">
        <f t="shared" si="11"/>
        <v>-0.3799489622552249</v>
      </c>
      <c r="S12" s="10">
        <f t="shared" si="12"/>
        <v>0.16630504249652223</v>
      </c>
      <c r="T12" s="40">
        <f t="shared" si="13"/>
        <v>0.19512420528976879</v>
      </c>
      <c r="Y12" s="129"/>
      <c r="Z12" s="26">
        <f t="shared" si="14"/>
        <v>12</v>
      </c>
      <c r="AA12" s="26" t="str">
        <f>IF(AND(Sufficient_data="Yes",Include_study="Yes",Input!Study_name&lt;&gt;"",Subgroup&lt;&gt;""),Input!Study_name,"")</f>
        <v>kkkk</v>
      </c>
      <c r="AB12" s="10" t="str">
        <f t="shared" si="15"/>
        <v>BB</v>
      </c>
      <c r="AC12" s="19">
        <f>IF(AND(Sufficient_data="Yes",Include_study="Yes",Subgroup&lt;&gt;""),Input!Correlation,"")</f>
        <v>-0.3799489622552249</v>
      </c>
      <c r="AD12" s="10">
        <f t="shared" si="16"/>
        <v>-0.4</v>
      </c>
      <c r="AE12" s="10">
        <f t="shared" si="17"/>
        <v>0.10721125348377948</v>
      </c>
      <c r="AF12" s="10">
        <f t="shared" si="18"/>
        <v>87</v>
      </c>
      <c r="AG12" s="10">
        <f t="shared" si="19"/>
        <v>5.926739775172277</v>
      </c>
      <c r="AH12" s="4">
        <f t="shared" si="20"/>
        <v>0.1999192640882331</v>
      </c>
      <c r="AI12" s="35">
        <f t="shared" si="21"/>
        <v>-0.54625400475174712</v>
      </c>
      <c r="AJ12" s="108">
        <f t="shared" si="22"/>
        <v>-0.18482475696545611</v>
      </c>
      <c r="AK12" s="68">
        <f t="shared" si="23"/>
        <v>-0.18871364773428354</v>
      </c>
      <c r="AM12" s="57">
        <f t="shared" si="24"/>
        <v>-0.3799489622552249</v>
      </c>
      <c r="AN12" s="10">
        <f t="shared" si="25"/>
        <v>0.16630504249652223</v>
      </c>
      <c r="AO12" s="40">
        <f t="shared" si="26"/>
        <v>0.19512420528976879</v>
      </c>
      <c r="AQ12" s="71" t="str">
        <f t="shared" si="27"/>
        <v/>
      </c>
      <c r="AR12" s="10" t="str">
        <f>IF(AND(Sufficient_data="Yes",Include_study="Yes",Subgroup&lt;&gt;""),IF(COUNTIFS(Input!F$2:F11,"="&amp;"Yes",Input!C$2:C11,"="&amp;"Yes",Input!G$2:G11,"="&amp;Subgroup)&gt;0,"",Subgroup),"")</f>
        <v/>
      </c>
      <c r="AS12" s="26" t="str">
        <f t="shared" si="28"/>
        <v/>
      </c>
      <c r="AT12" s="14" t="str">
        <f t="shared" si="29"/>
        <v/>
      </c>
      <c r="AU12" s="10" t="str">
        <f t="shared" si="30"/>
        <v/>
      </c>
      <c r="AV12" s="19" t="str">
        <f t="shared" si="31"/>
        <v/>
      </c>
      <c r="AW12" s="10" t="str">
        <f t="shared" si="32"/>
        <v/>
      </c>
      <c r="AX12" s="10" t="str">
        <f t="shared" si="33"/>
        <v/>
      </c>
      <c r="AY12" s="10" t="str">
        <f t="shared" si="34"/>
        <v/>
      </c>
      <c r="AZ12" s="10" t="str">
        <f t="shared" si="35"/>
        <v/>
      </c>
      <c r="BA12" s="10" t="str">
        <f t="shared" si="36"/>
        <v/>
      </c>
      <c r="BB12" s="10" t="str">
        <f t="shared" si="37"/>
        <v/>
      </c>
      <c r="BC12" s="10" t="str">
        <f t="shared" si="38"/>
        <v/>
      </c>
      <c r="BD12" s="26" t="str">
        <f t="shared" si="39"/>
        <v/>
      </c>
      <c r="BE12" s="10" t="str">
        <f t="shared" si="40"/>
        <v/>
      </c>
      <c r="BF12" s="10" t="str">
        <f t="shared" si="41"/>
        <v/>
      </c>
      <c r="BG12" s="10" t="str">
        <f t="shared" si="42"/>
        <v/>
      </c>
      <c r="BH12" s="10" t="str">
        <f t="shared" si="43"/>
        <v/>
      </c>
      <c r="BI12" s="10" t="str">
        <f t="shared" si="44"/>
        <v/>
      </c>
      <c r="BJ12" s="10" t="str">
        <f t="shared" si="45"/>
        <v/>
      </c>
      <c r="BK12" s="10" t="str">
        <f t="shared" si="46"/>
        <v/>
      </c>
      <c r="BL12" s="10" t="str">
        <f t="shared" si="47"/>
        <v/>
      </c>
      <c r="BM12" s="10" t="str">
        <f t="shared" si="48"/>
        <v/>
      </c>
      <c r="BN12" s="10" t="e">
        <f t="shared" si="49"/>
        <v>#N/A</v>
      </c>
      <c r="BO12" s="10" t="str">
        <f t="shared" si="80"/>
        <v/>
      </c>
      <c r="BP12" s="10" t="str">
        <f t="shared" si="50"/>
        <v/>
      </c>
      <c r="BQ12" s="10" t="str">
        <f t="shared" si="74"/>
        <v/>
      </c>
      <c r="BR12" s="28" t="str">
        <f t="shared" si="51"/>
        <v/>
      </c>
      <c r="BS12" s="40" t="str">
        <f t="shared" si="75"/>
        <v/>
      </c>
      <c r="BU12" s="3" t="s">
        <v>2</v>
      </c>
      <c r="BV12" s="10">
        <f>SUMPRODUCT(AF:AF,AD:AD,AD:AD)-SUMPRODUCT(AF:AF,AD:AD)^2/SUM(AF:AF)</f>
        <v>1627.2654476629359</v>
      </c>
      <c r="BX12" s="138"/>
      <c r="BY12" s="10">
        <f t="shared" si="52"/>
        <v>17</v>
      </c>
      <c r="BZ12" s="10">
        <f t="shared" si="76"/>
        <v>-0.4</v>
      </c>
      <c r="CA12" s="10">
        <f t="shared" si="53"/>
        <v>87</v>
      </c>
      <c r="CB12" s="10">
        <f>IF(AND(Sufficient_data="Yes",Include_study="Yes",Moderator&lt;&gt;""),'Moderator Analysis'!F:F-CL$2,"")</f>
        <v>-1.7544107965766953</v>
      </c>
      <c r="CC12" s="10">
        <f>IF(AND(Sufficient_data="Yes",Include_study="Yes",Moderator&lt;&gt;""),'Moderator Analysis'!E:E-CL$3,"")</f>
        <v>-0.55628703094140874</v>
      </c>
      <c r="CD12" s="40">
        <f>IF(AND(Sufficient_data="Yes",Include_study="Yes",Moderator&lt;&gt;""),CA:CA*('Moderator Analysis'!F:F-CL$5-CL$4*'Moderator Analysis'!E:E)^2,"")</f>
        <v>261.46860878800089</v>
      </c>
      <c r="CF12" s="75">
        <f t="shared" si="77"/>
        <v>0.74448663489982991</v>
      </c>
      <c r="CG12" s="18">
        <f>IF(AND(Sufficient_data="Yes",Include_study="Yes",CF12&lt;&gt;""),'Moderator Analysis'!F:F-'Moderator Analysis'!J$37,"")</f>
        <v>-1.7544107965766953</v>
      </c>
      <c r="CH12" s="18">
        <f>IF(AND(Sufficient_data="Yes",Include_study="Yes",CF12&lt;&gt;""),'Moderator Analysis'!E:E-SUMPRODUCT('Moderator Analysis'!E:E,CF:CF)/SUM(CF:CF),"")</f>
        <v>-2.2408954381489821E-3</v>
      </c>
      <c r="CI12" s="79">
        <f>IF(AND(Sufficient_data="Yes",Include_study="Yes",CF12&lt;&gt;""),CF:CF*('Moderator Analysis'!F:F-'Moderator Analysis'!J$29-'Moderator Analysis'!J$30*'Moderator Analysis'!E:E)^2,"")</f>
        <v>2.2374699389484922</v>
      </c>
      <c r="CJ12" s="12"/>
      <c r="CK12" s="10">
        <f>IF(CL3&lt;&gt;"",MIN('Moderator Analysis'!E:E)*0.9,"")</f>
        <v>11.700000000000001</v>
      </c>
      <c r="CL12" s="10">
        <f>IF(CL2&lt;&gt;"",'Moderator Analysis'!$J$29+'Moderator Analysis'!$J$30*CK12,"")</f>
        <v>1.1353787325301106</v>
      </c>
      <c r="CN12" s="138"/>
      <c r="CO12" s="140"/>
      <c r="CP12" s="28">
        <f>IF(AND(Include_study="Yes",Sufficient_data="Yes"),1/'Publication Bias Analysis'!F12^2,"")</f>
        <v>87</v>
      </c>
      <c r="CQ12" s="28">
        <f>IF(AND(Include_study="Yes",Sufficient_data="Yes"),1/('Publication Bias Analysis'!F:F^2+IF(Additional_model="Fixed effect",0,Calculations!DD$11)),"")</f>
        <v>87</v>
      </c>
      <c r="CR12" s="28">
        <f>IF(AND(Include_study="Yes",Sufficient_data="Yes"),1/('Publication Bias Analysis'!F:F^2+IF(Additional_model="Fixed effect",0,'Publication Bias Analysis'!L$32)),"")</f>
        <v>87</v>
      </c>
      <c r="CS12" s="28">
        <f>IF(AND(Include_study="Yes",Sufficient_data="Yes"),'Publication Bias Analysis'!E:E-IF(Trim_and_fill="Off",'Publication Bias Analysis'!I$29,'Publication Bias Analysis'!I$37),"")</f>
        <v>-1.7544107965766953</v>
      </c>
      <c r="CT12" s="28">
        <f t="shared" si="54"/>
        <v>9.3273790530888157</v>
      </c>
      <c r="CU12" s="28">
        <f t="shared" si="55"/>
        <v>-3.7309516212355263</v>
      </c>
      <c r="CV12" s="90">
        <f t="shared" si="56"/>
        <v>-10</v>
      </c>
      <c r="CW12" s="89">
        <f>IF(AND(Include_study="Yes",Sufficient_data="Yes"),CV:CV+IF(DH:DH&lt;0,-1,1)*COUNTIF(CV$2:CV11,CV:CV),"")</f>
        <v>-10</v>
      </c>
      <c r="CX12" s="89">
        <f>IF(AND(Include_study="Yes",Sufficient_data="Yes"),RANK(DL:DL,DL:DL,1)*IF(DK:DK&lt;0,-1,1)+IF(DK:DK&lt;0,-1,1)*COUNTIF(CV$2:CV11,CV:CV),"")</f>
        <v>-10</v>
      </c>
      <c r="CY12" s="89">
        <f>IF(AND(Include_study="Yes",Sufficient_data="Yes"),RANK(DO:DO,DO:DO,1)*IF(DN:DN&lt;0,-1,1)+IF(DN:DN&lt;0,-1,1)*COUNTIF(CV$2:CV11,CV:CV),"")</f>
        <v>-10</v>
      </c>
      <c r="CZ12" s="10">
        <f>IF(AND(Include_study="Yes",Sufficient_data="Yes"),'Publication Bias Analysis'!E:E,NA())</f>
        <v>-0.4</v>
      </c>
      <c r="DA12" s="40">
        <f>IF(AND(Include_study="Yes",Sufficient_data="Yes"),'Publication Bias Analysis'!F:F,NA())</f>
        <v>0.10721125348377948</v>
      </c>
      <c r="DG12" s="133"/>
      <c r="DH12" s="28">
        <f>IF(AND(Include_study="Yes",Sufficient_data="Yes"),IF('Publication Bias Analysis'!L$38="Left",CZ:CZ-'Publication Bias Analysis'!I$29,'Publication Bias Analysis'!I$29-'Publication Bias Analysis'!E:E),"")</f>
        <v>-1.7544107965766953</v>
      </c>
      <c r="DI12" s="28">
        <f t="shared" si="81"/>
        <v>1.7544107965766953</v>
      </c>
      <c r="DJ12" s="40">
        <f>IF(AND(Include_study="Yes",Sufficient_data="Yes"),1/('Publication Bias Analysis'!F:F^2+IF(Additional_model="Fixed effect",0,$DS$6)),"")</f>
        <v>87</v>
      </c>
      <c r="DK12" s="28">
        <f>IF(AND(Include_study="Yes",Sufficient_data="Yes"),IF('Publication Bias Analysis'!L$38="Left",CZ:CZ-DS$3,DS$3-'Publication Bias Analysis'!E:E),"")</f>
        <v>-1.7544107965766953</v>
      </c>
      <c r="DL12" s="28">
        <f t="shared" si="82"/>
        <v>1.7544107965766953</v>
      </c>
      <c r="DM12" s="40">
        <f>IF(AND(DK12&lt;&gt;"",CW12&lt;=MAX(CW:CW)-DS$7),1/('Publication Bias Analysis'!F:F^2+IF(Additional_model="Fixed effect",0,$DS$13)),"")</f>
        <v>87</v>
      </c>
      <c r="DN12" s="10">
        <f>IF(AND(Include_study="Yes",Sufficient_data="Yes"),IF('Publication Bias Analysis'!L$38="Left",CZ:CZ-DS$10,DS$10-CZ:CZ),"")</f>
        <v>-1.7544107965766953</v>
      </c>
      <c r="DO12" s="10">
        <f t="shared" si="83"/>
        <v>1.7544107965766953</v>
      </c>
      <c r="DP12" s="40">
        <f t="shared" si="60"/>
        <v>87</v>
      </c>
      <c r="DR12" s="3" t="s">
        <v>2</v>
      </c>
      <c r="DS12" s="10">
        <f>SUMPRODUCT(--(CX:CX&lt;=(MAX(CX:CX)-DS14)),CP:CP,'Publication Bias Analysis'!E:E,'Publication Bias Analysis'!E:E)-SUMPRODUCT(--(CX:CX&lt;=(MAX(CX:CX)-DS14)),CP:CP,'Publication Bias Analysis'!E:E)^2/SUMIF(CX:CX,"&lt;="&amp;(MAX(CX:CX)-DS14),CP:CP)</f>
        <v>1627.2654476629359</v>
      </c>
      <c r="DU12" s="48">
        <v>11</v>
      </c>
      <c r="DV12" s="14" t="str">
        <f>IF(Trim_and_fill="On",IF(DS$21&gt;(COUNT(DV$2:DV11)),IF(COUNTIF(CW:CW,-1*(MAX(CW:CW)-DU12+1))=1,"",MAX(CW:CW)-DU12+1),""),"")</f>
        <v/>
      </c>
      <c r="DW12" s="10" t="str">
        <f t="shared" si="61"/>
        <v/>
      </c>
      <c r="DX12" s="10" t="str">
        <f t="shared" si="62"/>
        <v/>
      </c>
      <c r="DY12" s="10" t="str">
        <f t="shared" si="63"/>
        <v/>
      </c>
      <c r="DZ12" s="28" t="str">
        <f>IF(DV12&lt;&gt;"",1/(DX12^2+IF(Additional_model="Fixed effect",0,'Publication Bias Analysis'!L$32)),"")</f>
        <v/>
      </c>
      <c r="EA12" s="40" t="str">
        <f>IF(DV12&lt;&gt;"",DW:DW-'Publication Bias Analysis'!I$37,"")</f>
        <v/>
      </c>
      <c r="EC12" s="48">
        <v>11</v>
      </c>
      <c r="ED12" s="10" t="e">
        <f t="shared" si="64"/>
        <v>#N/A</v>
      </c>
      <c r="EE12" s="40" t="e">
        <f t="shared" si="65"/>
        <v>#N/A</v>
      </c>
      <c r="EG12" s="133"/>
      <c r="EH12" s="10">
        <f t="shared" si="66"/>
        <v>-1.6291265264691468</v>
      </c>
      <c r="EI12" s="40">
        <f>IF(AND(Include_study="Yes",Sufficient_data="Yes"),Z_score-('Publication Bias Analysis'!P$3+'Publication Bias Analysis'!P$4*Inverse_standard_error),"")</f>
        <v>-10.105060686221904</v>
      </c>
      <c r="EK12" s="133"/>
      <c r="EL12" s="10">
        <f>IF(AND(Include_study="Yes",Sufficient_data="Yes"),(CZ:CZ-SUMPRODUCT(Calculations!CP:CP,'Publication Bias Analysis'!E:E)/SUM(Calculations!CP:CP))/(SQRT(EM:EM)),"")</f>
        <v>-16.853817836494184</v>
      </c>
      <c r="EM12" s="10">
        <f>IF(AND(Include_study="Yes",Sufficient_data="Yes"),'Publication Bias Analysis'!F:F^2-1/(SUM(Calculations!CP:CP)),"")</f>
        <v>1.0835925026295278E-2</v>
      </c>
      <c r="EN12" s="14">
        <f t="shared" si="84"/>
        <v>3</v>
      </c>
      <c r="EO12" s="14">
        <f t="shared" si="85"/>
        <v>9</v>
      </c>
      <c r="EP12" s="14">
        <f>IF(AND(Include_study="Yes",Sufficient_data="Yes"),COUNTIFS(EN$2:EN11,"&lt;"&amp;EN12,EO$2:EO11,"&lt;"&amp;EO12)+COUNTIFS(EN13:EN$201,"&lt;"&amp;EN12,EO13:EO$201,"&lt;"&amp;EO12)+COUNTIFS(EN$2:EN11,"&gt;"&amp;EN12,EO$2:EO11,"&gt;"&amp;EO12)+COUNTIFS(EN13:EN$201,"&gt;"&amp;EN12,EO13:EO$201,"&gt;"&amp;EO12),"")</f>
        <v>3</v>
      </c>
      <c r="EQ12" s="83">
        <f>IF(AND(Include_study="Yes",Sufficient_data="Yes"),COUNTIFS(EN$2:EN11,"&lt;"&amp;EN12,EO$2:EO11,"&gt;"&amp;EO12)+COUNTIFS(EN13:EN$201,"&lt;"&amp;EN12,EO13:EO$201,"&gt;"&amp;EO12)+COUNTIFS(EN$2:EN11,"&gt;"&amp;EN12,EO$2:EO11,"&lt;"&amp;EO12)+COUNTIFS(EN13:EN$201,"&gt;"&amp;EN12,EO13:EO$201,"&lt;"&amp;EO12),"")</f>
        <v>7</v>
      </c>
      <c r="ES12" s="133"/>
      <c r="ET12" s="132" t="s">
        <v>124</v>
      </c>
      <c r="EU12" s="131"/>
      <c r="EX12" s="133"/>
      <c r="EY12" s="10">
        <f t="shared" si="69"/>
        <v>9.3273790530888157</v>
      </c>
      <c r="EZ12" s="10">
        <f t="shared" si="70"/>
        <v>-3.7309516212355263</v>
      </c>
      <c r="FA12" s="10">
        <f t="shared" si="71"/>
        <v>-1.6291265264691468</v>
      </c>
      <c r="FB12" s="40">
        <f>IF(AND(Include_study="Yes",Sufficient_data="Yes"),Z_score-('Publication Bias Analysis'!AK40+'Publication Bias Analysis'!AK$31*Inverse_standard_error),"")</f>
        <v>-16.364054514502328</v>
      </c>
      <c r="FH12" s="133"/>
      <c r="FI12" s="14">
        <f>IF(Z_score&lt;&gt;"",RANK('Publication Bias Analysis'!AS:AS,'Publication Bias Analysis'!AS:AS,1)+COUNTIF('Publication Bias Analysis'!AS$2:AS11,'Publication Bias Analysis'!AS12),"")</f>
        <v>3</v>
      </c>
      <c r="FJ12" s="10">
        <f t="shared" si="72"/>
        <v>0.2162162162162162</v>
      </c>
      <c r="FK12" s="10">
        <f>IF(AND(Include_study="Yes",Sufficient_data="Yes"),'Publication Bias Analysis'!AR12,NA())</f>
        <v>-0.78503604987689179</v>
      </c>
      <c r="FL12" s="28">
        <f>IF(AND(Include_study="Yes",Sufficient_data="Yes"),'Publication Bias Analysis'!AS12,NA())</f>
        <v>-3.7309516212355263</v>
      </c>
      <c r="FM12" s="10">
        <f>IF(AND(Include_study="Yes",Sufficient_data="Yes"),'Publication Bias Analysis'!AR:AR-AVERAGE('Publication Bias Analysis'!AR:AR),"")</f>
        <v>-0.78503604987689157</v>
      </c>
      <c r="FN12" s="40">
        <f>IF(AND(Include_study="Yes",Sufficient_data="Yes"),FL:FL-('Publication Bias Analysis'!AV$30+FK:FK*'Publication Bias Analysis'!AV$31),"")</f>
        <v>-5.1577197513163746</v>
      </c>
      <c r="FT12" s="133"/>
      <c r="FU12" s="10">
        <f t="shared" si="73"/>
        <v>-3.7309516212355263</v>
      </c>
      <c r="FV12" s="19">
        <f t="shared" si="86"/>
        <v>9.537892805144832E-5</v>
      </c>
      <c r="FW12" s="40">
        <f t="shared" si="79"/>
        <v>-9.2576528838714598</v>
      </c>
    </row>
    <row r="13" spans="1:179" ht="15" x14ac:dyDescent="0.25">
      <c r="A13" s="129"/>
      <c r="B13" s="26">
        <f t="shared" si="0"/>
        <v>12</v>
      </c>
      <c r="C13" s="26">
        <f>IF(B13&lt;&gt;"",IF(B13=0,COUNTIF(B$2:B12,0)+1,COUNTIF(B$2:B12,B13)+B13+COUNTIF(B:B,0)),"")</f>
        <v>12</v>
      </c>
      <c r="D13" s="26">
        <f t="shared" si="1"/>
        <v>12</v>
      </c>
      <c r="E13" s="10" t="str">
        <f>IF(AND(Sufficient_data="Yes",Include_study="Yes",Input!Study_name&lt;&gt;""),Input!Study_name,"")</f>
        <v>llll</v>
      </c>
      <c r="F13" s="10">
        <f>IF(AND(Sufficient_data="Yes",Include_study="Yes"),Input!Correlation,"")</f>
        <v>-0.46211715726000974</v>
      </c>
      <c r="G13" s="18">
        <f t="shared" si="2"/>
        <v>-0.50000000000000011</v>
      </c>
      <c r="H13" s="14">
        <f>IF(AND(Sufficient_data="Yes",Include_study="Yes"),Input!Number_of_subjects,"")</f>
        <v>100</v>
      </c>
      <c r="I13" s="10">
        <f t="shared" si="3"/>
        <v>1.0309278350515464E-2</v>
      </c>
      <c r="J13" s="18">
        <f t="shared" si="4"/>
        <v>0.1015346165133619</v>
      </c>
      <c r="K13" s="10">
        <f t="shared" si="5"/>
        <v>97</v>
      </c>
      <c r="L13" s="10">
        <f t="shared" si="6"/>
        <v>0.83297556497136671</v>
      </c>
      <c r="M13" s="10">
        <f t="shared" si="7"/>
        <v>-0.60529792909896141</v>
      </c>
      <c r="N13" s="10">
        <f t="shared" si="8"/>
        <v>-0.28996980164672292</v>
      </c>
      <c r="O13" s="105">
        <f t="shared" si="9"/>
        <v>8.3266993001670703E-2</v>
      </c>
      <c r="P13" s="68">
        <f t="shared" si="10"/>
        <v>-1.5682099632661837</v>
      </c>
      <c r="R13" s="57">
        <f t="shared" si="11"/>
        <v>-0.46211715726000974</v>
      </c>
      <c r="S13" s="10">
        <f t="shared" si="12"/>
        <v>0.14318077183895167</v>
      </c>
      <c r="T13" s="40">
        <f t="shared" si="13"/>
        <v>0.17214735561328681</v>
      </c>
      <c r="Y13" s="129"/>
      <c r="Z13" s="26">
        <f t="shared" si="14"/>
        <v>13</v>
      </c>
      <c r="AA13" s="26" t="str">
        <f>IF(AND(Sufficient_data="Yes",Include_study="Yes",Input!Study_name&lt;&gt;"",Subgroup&lt;&gt;""),Input!Study_name,"")</f>
        <v>llll</v>
      </c>
      <c r="AB13" s="10" t="str">
        <f t="shared" si="15"/>
        <v>BB</v>
      </c>
      <c r="AC13" s="19">
        <f>IF(AND(Sufficient_data="Yes",Include_study="Yes",Subgroup&lt;&gt;""),Input!Correlation,"")</f>
        <v>-0.46211715726000974</v>
      </c>
      <c r="AD13" s="10">
        <f t="shared" si="16"/>
        <v>-0.50000000000000011</v>
      </c>
      <c r="AE13" s="10">
        <f t="shared" si="17"/>
        <v>0.1015346165133619</v>
      </c>
      <c r="AF13" s="10">
        <f t="shared" si="18"/>
        <v>97</v>
      </c>
      <c r="AG13" s="10">
        <f t="shared" si="19"/>
        <v>5.9686578721210806</v>
      </c>
      <c r="AH13" s="4">
        <f t="shared" si="20"/>
        <v>0.20133323456979357</v>
      </c>
      <c r="AI13" s="35">
        <f t="shared" si="21"/>
        <v>-0.60529792909896141</v>
      </c>
      <c r="AJ13" s="108">
        <f t="shared" si="22"/>
        <v>-0.28996980164672292</v>
      </c>
      <c r="AK13" s="68">
        <f t="shared" si="23"/>
        <v>-0.28871364773428365</v>
      </c>
      <c r="AM13" s="57">
        <f t="shared" si="24"/>
        <v>-0.46211715726000974</v>
      </c>
      <c r="AN13" s="10">
        <f t="shared" si="25"/>
        <v>0.14318077183895167</v>
      </c>
      <c r="AO13" s="40">
        <f t="shared" si="26"/>
        <v>0.17214735561328681</v>
      </c>
      <c r="AQ13" s="71" t="str">
        <f t="shared" si="27"/>
        <v/>
      </c>
      <c r="AR13" s="10" t="str">
        <f>IF(AND(Sufficient_data="Yes",Include_study="Yes",Subgroup&lt;&gt;""),IF(COUNTIFS(Input!F$2:F12,"="&amp;"Yes",Input!C$2:C12,"="&amp;"Yes",Input!G$2:G12,"="&amp;Subgroup)&gt;0,"",Subgroup),"")</f>
        <v/>
      </c>
      <c r="AS13" s="26" t="str">
        <f t="shared" si="28"/>
        <v/>
      </c>
      <c r="AT13" s="14" t="str">
        <f t="shared" si="29"/>
        <v/>
      </c>
      <c r="AU13" s="10" t="str">
        <f t="shared" si="30"/>
        <v/>
      </c>
      <c r="AV13" s="19" t="str">
        <f t="shared" si="31"/>
        <v/>
      </c>
      <c r="AW13" s="10" t="str">
        <f t="shared" si="32"/>
        <v/>
      </c>
      <c r="AX13" s="10" t="str">
        <f t="shared" si="33"/>
        <v/>
      </c>
      <c r="AY13" s="10" t="str">
        <f t="shared" si="34"/>
        <v/>
      </c>
      <c r="AZ13" s="10" t="str">
        <f t="shared" si="35"/>
        <v/>
      </c>
      <c r="BA13" s="10" t="str">
        <f t="shared" si="36"/>
        <v/>
      </c>
      <c r="BB13" s="10" t="str">
        <f t="shared" si="37"/>
        <v/>
      </c>
      <c r="BC13" s="10" t="str">
        <f t="shared" si="38"/>
        <v/>
      </c>
      <c r="BD13" s="26" t="str">
        <f t="shared" si="39"/>
        <v/>
      </c>
      <c r="BE13" s="10" t="str">
        <f t="shared" si="40"/>
        <v/>
      </c>
      <c r="BF13" s="10" t="str">
        <f t="shared" si="41"/>
        <v/>
      </c>
      <c r="BG13" s="10" t="str">
        <f t="shared" si="42"/>
        <v/>
      </c>
      <c r="BH13" s="10" t="str">
        <f t="shared" si="43"/>
        <v/>
      </c>
      <c r="BI13" s="10" t="str">
        <f t="shared" si="44"/>
        <v/>
      </c>
      <c r="BJ13" s="10" t="str">
        <f t="shared" si="45"/>
        <v/>
      </c>
      <c r="BK13" s="10" t="str">
        <f t="shared" si="46"/>
        <v/>
      </c>
      <c r="BL13" s="10" t="str">
        <f t="shared" si="47"/>
        <v/>
      </c>
      <c r="BM13" s="10" t="str">
        <f t="shared" si="48"/>
        <v/>
      </c>
      <c r="BN13" s="10" t="e">
        <f t="shared" si="49"/>
        <v>#N/A</v>
      </c>
      <c r="BO13" s="10" t="str">
        <f t="shared" si="80"/>
        <v/>
      </c>
      <c r="BP13" s="10" t="str">
        <f t="shared" si="50"/>
        <v/>
      </c>
      <c r="BQ13" s="10" t="str">
        <f t="shared" si="74"/>
        <v/>
      </c>
      <c r="BR13" s="28" t="str">
        <f t="shared" si="51"/>
        <v/>
      </c>
      <c r="BS13" s="40" t="str">
        <f t="shared" si="75"/>
        <v/>
      </c>
      <c r="BU13" s="3" t="s">
        <v>24</v>
      </c>
      <c r="BV13" s="19">
        <f>CHIDIST(BV12,Subgroup_k-1)</f>
        <v>0</v>
      </c>
      <c r="BX13" s="138"/>
      <c r="BY13" s="10">
        <f t="shared" si="52"/>
        <v>18</v>
      </c>
      <c r="BZ13" s="10">
        <f t="shared" si="76"/>
        <v>-0.50000000000000011</v>
      </c>
      <c r="CA13" s="10">
        <f t="shared" si="53"/>
        <v>97</v>
      </c>
      <c r="CB13" s="10">
        <f>IF(AND(Sufficient_data="Yes",Include_study="Yes",Moderator&lt;&gt;""),'Moderator Analysis'!F:F-CL$2,"")</f>
        <v>-1.8544107965766954</v>
      </c>
      <c r="CC13" s="10">
        <f>IF(AND(Sufficient_data="Yes",Include_study="Yes",Moderator&lt;&gt;""),'Moderator Analysis'!E:E-CL$3,"")</f>
        <v>0.44371296905859126</v>
      </c>
      <c r="CD13" s="40">
        <f>IF(AND(Sufficient_data="Yes",Include_study="Yes",Moderator&lt;&gt;""),CA:CA*('Moderator Analysis'!F:F-CL$5-CL$4*'Moderator Analysis'!E:E)^2,"")</f>
        <v>339.56442258425449</v>
      </c>
      <c r="CF13" s="75">
        <f t="shared" si="77"/>
        <v>0.74514399921846242</v>
      </c>
      <c r="CG13" s="18">
        <f>IF(AND(Sufficient_data="Yes",Include_study="Yes",CF13&lt;&gt;""),'Moderator Analysis'!F:F-'Moderator Analysis'!J$37,"")</f>
        <v>-1.8544107965766954</v>
      </c>
      <c r="CH13" s="18">
        <f>IF(AND(Sufficient_data="Yes",Include_study="Yes",CF13&lt;&gt;""),'Moderator Analysis'!E:E-SUMPRODUCT('Moderator Analysis'!E:E,CF:CF)/SUM(CF:CF),"")</f>
        <v>0.99775910456185102</v>
      </c>
      <c r="CI13" s="79">
        <f>IF(AND(Sufficient_data="Yes",Include_study="Yes",CF13&lt;&gt;""),CF:CF*('Moderator Analysis'!F:F-'Moderator Analysis'!J$29-'Moderator Analysis'!J$30*'Moderator Analysis'!E:E)^2,"")</f>
        <v>2.6084988849148392</v>
      </c>
      <c r="CJ13" s="12"/>
      <c r="CK13" s="10">
        <f>IF(CL3&lt;&gt;"",MAX('Moderator Analysis'!E:E)*1.1,"")</f>
        <v>24.200000000000003</v>
      </c>
      <c r="CL13" s="10">
        <f>IF(CL3&lt;&gt;"",'Moderator Analysis'!$J$29+'Moderator Analysis'!$J$30*CK13,"")</f>
        <v>1.6028935223818959</v>
      </c>
      <c r="CN13" s="138"/>
      <c r="CO13" s="140"/>
      <c r="CP13" s="28">
        <f>IF(AND(Include_study="Yes",Sufficient_data="Yes"),1/'Publication Bias Analysis'!F13^2,"")</f>
        <v>97</v>
      </c>
      <c r="CQ13" s="28">
        <f>IF(AND(Include_study="Yes",Sufficient_data="Yes"),1/('Publication Bias Analysis'!F:F^2+IF(Additional_model="Fixed effect",0,Calculations!DD$11)),"")</f>
        <v>97</v>
      </c>
      <c r="CR13" s="28">
        <f>IF(AND(Include_study="Yes",Sufficient_data="Yes"),1/('Publication Bias Analysis'!F:F^2+IF(Additional_model="Fixed effect",0,'Publication Bias Analysis'!L$32)),"")</f>
        <v>97</v>
      </c>
      <c r="CS13" s="28">
        <f>IF(AND(Include_study="Yes",Sufficient_data="Yes"),'Publication Bias Analysis'!E:E-IF(Trim_and_fill="Off",'Publication Bias Analysis'!I$29,'Publication Bias Analysis'!I$37),"")</f>
        <v>-1.8544107965766954</v>
      </c>
      <c r="CT13" s="28">
        <f t="shared" si="54"/>
        <v>9.8488578017961057</v>
      </c>
      <c r="CU13" s="28">
        <f t="shared" si="55"/>
        <v>-4.9244289008980537</v>
      </c>
      <c r="CV13" s="90">
        <f t="shared" si="56"/>
        <v>-11</v>
      </c>
      <c r="CW13" s="89">
        <f>IF(AND(Include_study="Yes",Sufficient_data="Yes"),CV:CV+IF(DH:DH&lt;0,-1,1)*COUNTIF(CV$2:CV12,CV:CV),"")</f>
        <v>-11</v>
      </c>
      <c r="CX13" s="89">
        <f>IF(AND(Include_study="Yes",Sufficient_data="Yes"),RANK(DL:DL,DL:DL,1)*IF(DK:DK&lt;0,-1,1)+IF(DK:DK&lt;0,-1,1)*COUNTIF(CV$2:CV12,CV:CV),"")</f>
        <v>-11</v>
      </c>
      <c r="CY13" s="89">
        <f>IF(AND(Include_study="Yes",Sufficient_data="Yes"),RANK(DO:DO,DO:DO,1)*IF(DN:DN&lt;0,-1,1)+IF(DN:DN&lt;0,-1,1)*COUNTIF(CV$2:CV12,CV:CV),"")</f>
        <v>-11</v>
      </c>
      <c r="CZ13" s="10">
        <f>IF(AND(Include_study="Yes",Sufficient_data="Yes"),'Publication Bias Analysis'!E:E,NA())</f>
        <v>-0.50000000000000011</v>
      </c>
      <c r="DA13" s="40">
        <f>IF(AND(Include_study="Yes",Sufficient_data="Yes"),'Publication Bias Analysis'!F:F,NA())</f>
        <v>0.1015346165133619</v>
      </c>
      <c r="DC13" s="115" t="s">
        <v>179</v>
      </c>
      <c r="DD13" s="115"/>
      <c r="DG13" s="133"/>
      <c r="DH13" s="28">
        <f>IF(AND(Include_study="Yes",Sufficient_data="Yes"),IF('Publication Bias Analysis'!L$38="Left",CZ:CZ-'Publication Bias Analysis'!I$29,'Publication Bias Analysis'!I$29-'Publication Bias Analysis'!E:E),"")</f>
        <v>-1.8544107965766954</v>
      </c>
      <c r="DI13" s="28">
        <f t="shared" si="81"/>
        <v>1.8544107965766954</v>
      </c>
      <c r="DJ13" s="40">
        <f>IF(AND(Include_study="Yes",Sufficient_data="Yes"),1/('Publication Bias Analysis'!F:F^2+IF(Additional_model="Fixed effect",0,$DS$6)),"")</f>
        <v>97</v>
      </c>
      <c r="DK13" s="28">
        <f>IF(AND(Include_study="Yes",Sufficient_data="Yes"),IF('Publication Bias Analysis'!L$38="Left",CZ:CZ-DS$3,DS$3-'Publication Bias Analysis'!E:E),"")</f>
        <v>-1.8544107965766954</v>
      </c>
      <c r="DL13" s="28">
        <f t="shared" si="82"/>
        <v>1.8544107965766954</v>
      </c>
      <c r="DM13" s="40">
        <f>IF(AND(DK13&lt;&gt;"",CW13&lt;=MAX(CW:CW)-DS$7),1/('Publication Bias Analysis'!F:F^2+IF(Additional_model="Fixed effect",0,$DS$13)),"")</f>
        <v>97</v>
      </c>
      <c r="DN13" s="10">
        <f>IF(AND(Include_study="Yes",Sufficient_data="Yes"),IF('Publication Bias Analysis'!L$38="Left",CZ:CZ-DS$10,DS$10-CZ:CZ),"")</f>
        <v>-1.8544107965766954</v>
      </c>
      <c r="DO13" s="10">
        <f t="shared" si="83"/>
        <v>1.8544107965766954</v>
      </c>
      <c r="DP13" s="40">
        <f t="shared" si="60"/>
        <v>97</v>
      </c>
      <c r="DR13" s="3" t="s">
        <v>23</v>
      </c>
      <c r="DS13" s="18">
        <f>MAX(0,(DS12-(k_-DS14))/((SUMIF(CX:CX,"&lt;="&amp;(MAX(CX:CX)-DS14),CP:CP))-((SUMPRODUCT(--(CX:CX&lt;=(MAX(CX:CX)-DS14)),CP:CP,CP:CP))/(SUMIF(CX:CX,"&lt;="&amp;(MAX(CX:CX)-DS14),CP:CP)))))</f>
        <v>1.1894697366341567</v>
      </c>
      <c r="DU13" s="48">
        <v>12</v>
      </c>
      <c r="DV13" s="14" t="str">
        <f>IF(Trim_and_fill="On",IF(DS$21&gt;(COUNT(DV$2:DV12)),IF(COUNTIF(CW:CW,-1*(MAX(CW:CW)-DU13+1))=1,"",MAX(CW:CW)-DU13+1),""),"")</f>
        <v/>
      </c>
      <c r="DW13" s="10" t="str">
        <f t="shared" si="61"/>
        <v/>
      </c>
      <c r="DX13" s="10" t="str">
        <f t="shared" si="62"/>
        <v/>
      </c>
      <c r="DY13" s="10" t="str">
        <f t="shared" si="63"/>
        <v/>
      </c>
      <c r="DZ13" s="28" t="str">
        <f>IF(DV13&lt;&gt;"",1/(DX13^2+IF(Additional_model="Fixed effect",0,'Publication Bias Analysis'!L$32)),"")</f>
        <v/>
      </c>
      <c r="EA13" s="40" t="str">
        <f>IF(DV13&lt;&gt;"",DW:DW-'Publication Bias Analysis'!I$37,"")</f>
        <v/>
      </c>
      <c r="EC13" s="48">
        <v>12</v>
      </c>
      <c r="ED13" s="10" t="e">
        <f t="shared" si="64"/>
        <v>#N/A</v>
      </c>
      <c r="EE13" s="40" t="e">
        <f t="shared" si="65"/>
        <v>#N/A</v>
      </c>
      <c r="EG13" s="133"/>
      <c r="EH13" s="10">
        <f t="shared" si="66"/>
        <v>-1.1076477777618567</v>
      </c>
      <c r="EI13" s="40">
        <f>IF(AND(Include_study="Yes",Sufficient_data="Yes"),Z_score-('Publication Bias Analysis'!P$3+'Publication Bias Analysis'!P$4*Inverse_standard_error),"")</f>
        <v>-13.471191151288924</v>
      </c>
      <c r="EK13" s="133"/>
      <c r="EL13" s="10">
        <f>IF(AND(Include_study="Yes",Sufficient_data="Yes"),(CZ:CZ-SUMPRODUCT(Calculations!CP:CP,'Publication Bias Analysis'!E:E)/SUM(Calculations!CP:CP))/(SQRT(EM:EM)),"")</f>
        <v>-18.876475251383688</v>
      </c>
      <c r="EM13" s="10">
        <f>IF(AND(Include_study="Yes",Sufficient_data="Yes"),'Publication Bias Analysis'!F:F^2-1/(SUM(Calculations!CP:CP)),"")</f>
        <v>9.6509505032475237E-3</v>
      </c>
      <c r="EN13" s="14">
        <f t="shared" si="84"/>
        <v>1</v>
      </c>
      <c r="EO13" s="14">
        <f t="shared" si="85"/>
        <v>6</v>
      </c>
      <c r="EP13" s="14">
        <f>IF(AND(Include_study="Yes",Sufficient_data="Yes"),COUNTIFS(EN$2:EN12,"&lt;"&amp;EN13,EO$2:EO12,"&lt;"&amp;EO13)+COUNTIFS(EN14:EN$201,"&lt;"&amp;EN13,EO14:EO$201,"&lt;"&amp;EO13)+COUNTIFS(EN$2:EN12,"&gt;"&amp;EN13,EO$2:EO12,"&gt;"&amp;EO13)+COUNTIFS(EN14:EN$201,"&gt;"&amp;EN13,EO14:EO$201,"&gt;"&amp;EO13),"")</f>
        <v>5</v>
      </c>
      <c r="EQ13" s="83">
        <f>IF(AND(Include_study="Yes",Sufficient_data="Yes"),COUNTIFS(EN$2:EN12,"&lt;"&amp;EN13,EO$2:EO12,"&gt;"&amp;EO13)+COUNTIFS(EN14:EN$201,"&lt;"&amp;EN13,EO14:EO$201,"&gt;"&amp;EO13)+COUNTIFS(EN$2:EN12,"&gt;"&amp;EN13,EO$2:EO12,"&lt;"&amp;EO13)+COUNTIFS(EN14:EN$201,"&gt;"&amp;EN13,EO14:EO$201,"&lt;"&amp;EO13),"")</f>
        <v>5</v>
      </c>
      <c r="ES13" s="133"/>
      <c r="ET13" s="3" t="s">
        <v>125</v>
      </c>
      <c r="EU13" s="10">
        <f>MAX(MAX(Standardized_residual),ABS(MIN(Standardized_residual)))</f>
        <v>18.876475251383685</v>
      </c>
      <c r="EX13" s="133"/>
      <c r="EY13" s="10">
        <f t="shared" si="69"/>
        <v>9.8488578017961057</v>
      </c>
      <c r="EZ13" s="10">
        <f t="shared" si="70"/>
        <v>-4.9244289008980537</v>
      </c>
      <c r="FA13" s="10">
        <f t="shared" si="71"/>
        <v>-1.1076477777618567</v>
      </c>
      <c r="FB13" s="40">
        <f>IF(AND(Include_study="Yes",Sufficient_data="Yes"),Z_score-('Publication Bias Analysis'!AK41+'Publication Bias Analysis'!AK$31*Inverse_standard_error),"")</f>
        <v>-18.263828241599317</v>
      </c>
      <c r="FH13" s="133"/>
      <c r="FI13" s="14">
        <f>IF(Z_score&lt;&gt;"",RANK('Publication Bias Analysis'!AS:AS,'Publication Bias Analysis'!AS:AS,1)+COUNTIF('Publication Bias Analysis'!AS$2:AS12,'Publication Bias Analysis'!AS13),"")</f>
        <v>2</v>
      </c>
      <c r="FJ13" s="10">
        <f t="shared" si="72"/>
        <v>0.13513513513513514</v>
      </c>
      <c r="FK13" s="10">
        <f>IF(AND(Include_study="Yes",Sufficient_data="Yes"),'Publication Bias Analysis'!AR13,NA())</f>
        <v>-1.1024403670151643</v>
      </c>
      <c r="FL13" s="28">
        <f>IF(AND(Include_study="Yes",Sufficient_data="Yes"),'Publication Bias Analysis'!AS13,NA())</f>
        <v>-4.9244289008980537</v>
      </c>
      <c r="FM13" s="10">
        <f>IF(AND(Include_study="Yes",Sufficient_data="Yes"),'Publication Bias Analysis'!AR:AR-AVERAGE('Publication Bias Analysis'!AR:AR),"")</f>
        <v>-1.1024403670151641</v>
      </c>
      <c r="FN13" s="40">
        <f>IF(AND(Include_study="Yes",Sufficient_data="Yes"),FL:FL-('Publication Bias Analysis'!AV$30+FK:FK*'Publication Bias Analysis'!AV$31),"")</f>
        <v>-1.6065957541131279</v>
      </c>
      <c r="FT13" s="133"/>
      <c r="FU13" s="10">
        <f t="shared" si="73"/>
        <v>-4.9244289008980537</v>
      </c>
      <c r="FV13" s="19">
        <f t="shared" si="86"/>
        <v>4.2303541669674871E-7</v>
      </c>
      <c r="FW13" s="40">
        <f t="shared" si="79"/>
        <v>-14.675809933989596</v>
      </c>
    </row>
    <row r="14" spans="1:179" ht="14.25" x14ac:dyDescent="0.2">
      <c r="A14" s="129"/>
      <c r="B14" s="26" t="str">
        <f t="shared" si="0"/>
        <v/>
      </c>
      <c r="C14" s="26" t="str">
        <f>IF(B14&lt;&gt;"",IF(B14=0,COUNTIF(B$2:B13,0)+1,COUNTIF(B$2:B13,B14)+B14+COUNTIF(B:B,0)),"")</f>
        <v/>
      </c>
      <c r="D14" s="26" t="str">
        <f t="shared" si="1"/>
        <v/>
      </c>
      <c r="E14" s="10" t="str">
        <f>IF(AND(Sufficient_data="Yes",Include_study="Yes",Input!Study_name&lt;&gt;""),Input!Study_name,"")</f>
        <v/>
      </c>
      <c r="F14" s="10" t="str">
        <f>IF(AND(Sufficient_data="Yes",Include_study="Yes"),Input!Correlation,"")</f>
        <v/>
      </c>
      <c r="G14" s="18" t="str">
        <f t="shared" si="2"/>
        <v/>
      </c>
      <c r="H14" s="18" t="str">
        <f>IF(AND(Sufficient_data="Yes",Include_study="Yes"),Input!Number_of_subjects,"")</f>
        <v/>
      </c>
      <c r="I14" s="10" t="str">
        <f t="shared" si="3"/>
        <v/>
      </c>
      <c r="J14" s="10" t="str">
        <f t="shared" si="4"/>
        <v/>
      </c>
      <c r="K14" s="10" t="str">
        <f t="shared" si="5"/>
        <v/>
      </c>
      <c r="L14" s="10" t="str">
        <f t="shared" si="6"/>
        <v/>
      </c>
      <c r="M14" s="10" t="str">
        <f t="shared" si="7"/>
        <v/>
      </c>
      <c r="N14" s="10" t="str">
        <f t="shared" si="8"/>
        <v/>
      </c>
      <c r="O14" s="105" t="str">
        <f t="shared" si="9"/>
        <v/>
      </c>
      <c r="P14" s="68" t="str">
        <f t="shared" si="10"/>
        <v/>
      </c>
      <c r="R14" s="57" t="e">
        <f t="shared" si="11"/>
        <v>#N/A</v>
      </c>
      <c r="S14" s="10" t="e">
        <f t="shared" si="12"/>
        <v>#N/A</v>
      </c>
      <c r="T14" s="40" t="e">
        <f t="shared" si="13"/>
        <v>#N/A</v>
      </c>
      <c r="Y14" s="129"/>
      <c r="Z14" s="26" t="str">
        <f t="shared" si="14"/>
        <v/>
      </c>
      <c r="AA14" s="26" t="str">
        <f>IF(AND(Sufficient_data="Yes",Include_study="Yes",Input!Study_name&lt;&gt;"",Subgroup&lt;&gt;""),Input!Study_name,"")</f>
        <v/>
      </c>
      <c r="AB14" s="10" t="str">
        <f t="shared" si="15"/>
        <v/>
      </c>
      <c r="AC14" s="19" t="str">
        <f>IF(AND(Sufficient_data="Yes",Include_study="Yes",Subgroup&lt;&gt;""),Input!Correlation,"")</f>
        <v/>
      </c>
      <c r="AD14" s="10" t="str">
        <f t="shared" si="16"/>
        <v/>
      </c>
      <c r="AE14" s="10" t="str">
        <f t="shared" si="17"/>
        <v/>
      </c>
      <c r="AF14" s="10" t="str">
        <f t="shared" si="18"/>
        <v/>
      </c>
      <c r="AG14" s="10" t="str">
        <f t="shared" si="19"/>
        <v/>
      </c>
      <c r="AH14" s="4" t="str">
        <f t="shared" si="20"/>
        <v/>
      </c>
      <c r="AI14" s="35" t="str">
        <f t="shared" si="21"/>
        <v/>
      </c>
      <c r="AJ14" s="108" t="str">
        <f t="shared" si="22"/>
        <v/>
      </c>
      <c r="AK14" s="68" t="str">
        <f t="shared" si="23"/>
        <v/>
      </c>
      <c r="AM14" s="57" t="e">
        <f t="shared" si="24"/>
        <v>#N/A</v>
      </c>
      <c r="AN14" s="10" t="e">
        <f t="shared" si="25"/>
        <v>#N/A</v>
      </c>
      <c r="AO14" s="40" t="e">
        <f t="shared" si="26"/>
        <v>#N/A</v>
      </c>
      <c r="AQ14" s="71" t="str">
        <f t="shared" si="27"/>
        <v/>
      </c>
      <c r="AR14" s="10" t="str">
        <f>IF(AND(Sufficient_data="Yes",Include_study="Yes",Subgroup&lt;&gt;""),IF(COUNTIFS(Input!F$2:F13,"="&amp;"Yes",Input!C$2:C13,"="&amp;"Yes",Input!G$2:G13,"="&amp;Subgroup)&gt;0,"",Subgroup),"")</f>
        <v/>
      </c>
      <c r="AS14" s="26" t="str">
        <f t="shared" si="28"/>
        <v/>
      </c>
      <c r="AT14" s="14" t="str">
        <f t="shared" si="29"/>
        <v/>
      </c>
      <c r="AU14" s="10" t="str">
        <f t="shared" si="30"/>
        <v/>
      </c>
      <c r="AV14" s="19" t="str">
        <f t="shared" si="31"/>
        <v/>
      </c>
      <c r="AW14" s="10" t="str">
        <f t="shared" si="32"/>
        <v/>
      </c>
      <c r="AX14" s="10" t="str">
        <f t="shared" si="33"/>
        <v/>
      </c>
      <c r="AY14" s="10" t="str">
        <f t="shared" si="34"/>
        <v/>
      </c>
      <c r="AZ14" s="10" t="str">
        <f t="shared" si="35"/>
        <v/>
      </c>
      <c r="BA14" s="10" t="str">
        <f t="shared" si="36"/>
        <v/>
      </c>
      <c r="BB14" s="10" t="str">
        <f t="shared" si="37"/>
        <v/>
      </c>
      <c r="BC14" s="10" t="str">
        <f t="shared" si="38"/>
        <v/>
      </c>
      <c r="BD14" s="26" t="str">
        <f t="shared" si="39"/>
        <v/>
      </c>
      <c r="BE14" s="10" t="str">
        <f t="shared" si="40"/>
        <v/>
      </c>
      <c r="BF14" s="10" t="str">
        <f t="shared" si="41"/>
        <v/>
      </c>
      <c r="BG14" s="10" t="str">
        <f t="shared" si="42"/>
        <v/>
      </c>
      <c r="BH14" s="10" t="str">
        <f t="shared" si="43"/>
        <v/>
      </c>
      <c r="BI14" s="10" t="str">
        <f t="shared" si="44"/>
        <v/>
      </c>
      <c r="BJ14" s="10" t="str">
        <f t="shared" si="45"/>
        <v/>
      </c>
      <c r="BK14" s="10" t="str">
        <f t="shared" si="46"/>
        <v/>
      </c>
      <c r="BL14" s="10" t="str">
        <f t="shared" si="47"/>
        <v/>
      </c>
      <c r="BM14" s="10" t="str">
        <f t="shared" si="48"/>
        <v/>
      </c>
      <c r="BN14" s="10" t="e">
        <f t="shared" si="49"/>
        <v>#N/A</v>
      </c>
      <c r="BO14" s="10" t="str">
        <f t="shared" si="80"/>
        <v/>
      </c>
      <c r="BP14" s="10" t="str">
        <f t="shared" si="50"/>
        <v/>
      </c>
      <c r="BQ14" s="10" t="str">
        <f t="shared" si="74"/>
        <v/>
      </c>
      <c r="BR14" s="28" t="str">
        <f t="shared" si="51"/>
        <v/>
      </c>
      <c r="BS14" s="40" t="str">
        <f t="shared" si="75"/>
        <v/>
      </c>
      <c r="BU14" s="3" t="s">
        <v>22</v>
      </c>
      <c r="BV14" s="10">
        <f>MAX(0,(BV12-(Subgroup_k-1))/BV12)</f>
        <v>0.99324019322366974</v>
      </c>
      <c r="BX14" s="138"/>
      <c r="BY14" s="10" t="e">
        <f t="shared" si="52"/>
        <v>#N/A</v>
      </c>
      <c r="BZ14" s="10" t="e">
        <f t="shared" si="76"/>
        <v>#N/A</v>
      </c>
      <c r="CA14" s="10" t="str">
        <f t="shared" si="53"/>
        <v/>
      </c>
      <c r="CB14" s="10" t="str">
        <f>IF(AND(Sufficient_data="Yes",Include_study="Yes",Moderator&lt;&gt;""),'Moderator Analysis'!F:F-CL$2,"")</f>
        <v/>
      </c>
      <c r="CC14" s="10" t="str">
        <f>IF(AND(Sufficient_data="Yes",Include_study="Yes",Moderator&lt;&gt;""),'Moderator Analysis'!E:E-CL$3,"")</f>
        <v/>
      </c>
      <c r="CD14" s="40" t="str">
        <f>IF(AND(Sufficient_data="Yes",Include_study="Yes",Moderator&lt;&gt;""),CA:CA*('Moderator Analysis'!F:F-CL$5-CL$4*'Moderator Analysis'!E:E)^2,"")</f>
        <v/>
      </c>
      <c r="CF14" s="75" t="str">
        <f t="shared" si="77"/>
        <v/>
      </c>
      <c r="CG14" s="18" t="str">
        <f>IF(AND(Sufficient_data="Yes",Include_study="Yes",CF14&lt;&gt;""),'Moderator Analysis'!F:F-'Moderator Analysis'!J$37,"")</f>
        <v/>
      </c>
      <c r="CH14" s="18" t="str">
        <f>IF(AND(Sufficient_data="Yes",Include_study="Yes",CF14&lt;&gt;""),'Moderator Analysis'!E:E-SUMPRODUCT('Moderator Analysis'!E:E,CF:CF)/SUM(CF:CF),"")</f>
        <v/>
      </c>
      <c r="CI14" s="79" t="str">
        <f>IF(AND(Sufficient_data="Yes",Include_study="Yes",CF14&lt;&gt;""),CF:CF*('Moderator Analysis'!F:F-'Moderator Analysis'!J$29-'Moderator Analysis'!J$30*'Moderator Analysis'!E:E)^2,"")</f>
        <v/>
      </c>
      <c r="CJ14" s="12"/>
      <c r="CN14" s="138"/>
      <c r="CO14" s="140"/>
      <c r="CP14" s="28" t="str">
        <f>IF(AND(Include_study="Yes",Sufficient_data="Yes"),1/'Publication Bias Analysis'!F14^2,"")</f>
        <v/>
      </c>
      <c r="CQ14" s="28" t="str">
        <f>IF(AND(Include_study="Yes",Sufficient_data="Yes"),1/('Publication Bias Analysis'!F:F^2+IF(Additional_model="Fixed effect",0,Calculations!DD$11)),"")</f>
        <v/>
      </c>
      <c r="CR14" s="28" t="str">
        <f>IF(AND(Include_study="Yes",Sufficient_data="Yes"),1/('Publication Bias Analysis'!F:F^2+IF(Additional_model="Fixed effect",0,'Publication Bias Analysis'!L$32)),"")</f>
        <v/>
      </c>
      <c r="CS14" s="28" t="str">
        <f>IF(AND(Include_study="Yes",Sufficient_data="Yes"),'Publication Bias Analysis'!E:E-IF(Trim_and_fill="Off",'Publication Bias Analysis'!I$29,'Publication Bias Analysis'!I$37),"")</f>
        <v/>
      </c>
      <c r="CT14" s="28" t="str">
        <f t="shared" si="54"/>
        <v/>
      </c>
      <c r="CU14" s="28" t="str">
        <f t="shared" si="55"/>
        <v/>
      </c>
      <c r="CV14" s="90" t="str">
        <f t="shared" si="56"/>
        <v/>
      </c>
      <c r="CW14" s="89" t="str">
        <f>IF(AND(Include_study="Yes",Sufficient_data="Yes"),CV:CV+IF(DH:DH&lt;0,-1,1)*COUNTIF(CV$2:CV13,CV:CV),"")</f>
        <v/>
      </c>
      <c r="CX14" s="89" t="str">
        <f>IF(AND(Include_study="Yes",Sufficient_data="Yes"),RANK(DL:DL,DL:DL,1)*IF(DK:DK&lt;0,-1,1)+IF(DK:DK&lt;0,-1,1)*COUNTIF(CV$2:CV13,CV:CV),"")</f>
        <v/>
      </c>
      <c r="CY14" s="89" t="str">
        <f>IF(AND(Include_study="Yes",Sufficient_data="Yes"),RANK(DO:DO,DO:DO,1)*IF(DN:DN&lt;0,-1,1)+IF(DN:DN&lt;0,-1,1)*COUNTIF(CV$2:CV13,CV:CV),"")</f>
        <v/>
      </c>
      <c r="CZ14" s="10" t="e">
        <f>IF(AND(Include_study="Yes",Sufficient_data="Yes"),'Publication Bias Analysis'!E:E,NA())</f>
        <v>#N/A</v>
      </c>
      <c r="DA14" s="40" t="e">
        <f>IF(AND(Include_study="Yes",Sufficient_data="Yes"),'Publication Bias Analysis'!F:F,NA())</f>
        <v>#N/A</v>
      </c>
      <c r="DC14" s="3" t="s">
        <v>180</v>
      </c>
      <c r="DD14" s="10">
        <f>'Publication Bias Analysis'!$I$29-'Publication Bias Analysis'!$I$31</f>
        <v>5.6472657776386992E-2</v>
      </c>
      <c r="DG14" s="133"/>
      <c r="DH14" s="28" t="str">
        <f>IF(AND(Include_study="Yes",Sufficient_data="Yes"),IF('Publication Bias Analysis'!L$38="Left",CZ:CZ-'Publication Bias Analysis'!I$29,'Publication Bias Analysis'!I$29-'Publication Bias Analysis'!E:E),"")</f>
        <v/>
      </c>
      <c r="DI14" s="28" t="str">
        <f t="shared" si="81"/>
        <v/>
      </c>
      <c r="DJ14" s="40" t="str">
        <f>IF(AND(Include_study="Yes",Sufficient_data="Yes"),1/('Publication Bias Analysis'!F:F^2+IF(Additional_model="Fixed effect",0,$DS$6)),"")</f>
        <v/>
      </c>
      <c r="DK14" s="28" t="str">
        <f>IF(AND(Include_study="Yes",Sufficient_data="Yes"),IF('Publication Bias Analysis'!L$38="Left",CZ:CZ-DS$3,DS$3-'Publication Bias Analysis'!E:E),"")</f>
        <v/>
      </c>
      <c r="DL14" s="28" t="str">
        <f t="shared" si="82"/>
        <v/>
      </c>
      <c r="DM14" s="40" t="str">
        <f>IF(AND(DK14&lt;&gt;"",CW14&lt;=MAX(CW:CW)-DS$7),1/('Publication Bias Analysis'!F:F^2+IF(Additional_model="Fixed effect",0,$DS$13)),"")</f>
        <v/>
      </c>
      <c r="DN14" s="10" t="str">
        <f>IF(AND(Include_study="Yes",Sufficient_data="Yes"),IF('Publication Bias Analysis'!L$38="Left",CZ:CZ-DS$10,DS$10-CZ:CZ),"")</f>
        <v/>
      </c>
      <c r="DO14" s="10" t="str">
        <f t="shared" si="83"/>
        <v/>
      </c>
      <c r="DP14" s="40" t="str">
        <f t="shared" si="60"/>
        <v/>
      </c>
      <c r="DR14" s="41" t="s">
        <v>126</v>
      </c>
      <c r="DS14" s="42">
        <f>IF('Publication Bias Analysis'!$L$37="Leftmost Run/Rightmost run",MAX(COUNTIF(CX:CX,"&gt;"&amp;ABS(MIN(CX:CX)))-1,0),ROUND(MAX(0,((4*SUMIF(DK:DK,"&gt;"&amp;0,CX:CX)-(k_)*(k_+1))/(2*(k_)-1))),0))</f>
        <v>0</v>
      </c>
      <c r="DU14" s="48">
        <v>13</v>
      </c>
      <c r="DV14" s="14" t="str">
        <f>IF(Trim_and_fill="On",IF(DS$21&gt;(COUNT(DV$2:DV13)),IF(COUNTIF(CW:CW,-1*(MAX(CW:CW)-DU14+1))=1,"",MAX(CW:CW)-DU14+1),""),"")</f>
        <v/>
      </c>
      <c r="DW14" s="10" t="str">
        <f t="shared" si="61"/>
        <v/>
      </c>
      <c r="DX14" s="10" t="str">
        <f t="shared" si="62"/>
        <v/>
      </c>
      <c r="DY14" s="10" t="str">
        <f t="shared" si="63"/>
        <v/>
      </c>
      <c r="DZ14" s="28" t="str">
        <f>IF(DV14&lt;&gt;"",1/(DX14^2+IF(Additional_model="Fixed effect",0,'Publication Bias Analysis'!L$32)),"")</f>
        <v/>
      </c>
      <c r="EA14" s="40" t="str">
        <f>IF(DV14&lt;&gt;"",DW:DW-'Publication Bias Analysis'!I$37,"")</f>
        <v/>
      </c>
      <c r="EC14" s="48">
        <v>13</v>
      </c>
      <c r="ED14" s="10" t="e">
        <f t="shared" si="64"/>
        <v>#N/A</v>
      </c>
      <c r="EE14" s="40" t="e">
        <f t="shared" si="65"/>
        <v>#N/A</v>
      </c>
      <c r="EG14" s="133"/>
      <c r="EH14" s="10" t="str">
        <f t="shared" si="66"/>
        <v/>
      </c>
      <c r="EI14" s="40" t="str">
        <f>IF(AND(Include_study="Yes",Sufficient_data="Yes"),Z_score-('Publication Bias Analysis'!P$3+'Publication Bias Analysis'!P$4*Inverse_standard_error),"")</f>
        <v/>
      </c>
      <c r="EK14" s="133"/>
      <c r="EL14" s="10" t="str">
        <f>IF(AND(Include_study="Yes",Sufficient_data="Yes"),(CZ:CZ-SUMPRODUCT(Calculations!CP:CP,'Publication Bias Analysis'!E:E)/SUM(Calculations!CP:CP))/(SQRT(EM:EM)),"")</f>
        <v/>
      </c>
      <c r="EM14" s="10" t="str">
        <f>IF(AND(Include_study="Yes",Sufficient_data="Yes"),'Publication Bias Analysis'!F:F^2-1/(SUM(Calculations!CP:CP)),"")</f>
        <v/>
      </c>
      <c r="EN14" s="14" t="str">
        <f t="shared" si="84"/>
        <v/>
      </c>
      <c r="EO14" s="14" t="str">
        <f t="shared" si="85"/>
        <v/>
      </c>
      <c r="EP14" s="14" t="str">
        <f>IF(AND(Include_study="Yes",Sufficient_data="Yes"),COUNTIFS(EN$2:EN13,"&lt;"&amp;EN14,EO$2:EO13,"&lt;"&amp;EO14)+COUNTIFS(EN15:EN$201,"&lt;"&amp;EN14,EO15:EO$201,"&lt;"&amp;EO14)+COUNTIFS(EN$2:EN13,"&gt;"&amp;EN14,EO$2:EO13,"&gt;"&amp;EO14)+COUNTIFS(EN15:EN$201,"&gt;"&amp;EN14,EO15:EO$201,"&gt;"&amp;EO14),"")</f>
        <v/>
      </c>
      <c r="EQ14" s="83" t="str">
        <f>IF(AND(Include_study="Yes",Sufficient_data="Yes"),COUNTIFS(EN$2:EN13,"&lt;"&amp;EN14,EO$2:EO13,"&gt;"&amp;EO14)+COUNTIFS(EN15:EN$201,"&lt;"&amp;EN14,EO15:EO$201,"&gt;"&amp;EO14)+COUNTIFS(EN$2:EN13,"&gt;"&amp;EN14,EO$2:EO13,"&lt;"&amp;EO14)+COUNTIFS(EN15:EN$201,"&gt;"&amp;EN14,EO15:EO$201,"&lt;"&amp;EO14),"")</f>
        <v/>
      </c>
      <c r="ES14" s="133"/>
      <c r="ET14" s="3" t="s">
        <v>124</v>
      </c>
      <c r="EU14" s="13">
        <f>ROUND(EU13/4,1)</f>
        <v>4.7</v>
      </c>
      <c r="EX14" s="133"/>
      <c r="EY14" s="10" t="e">
        <f t="shared" si="69"/>
        <v>#N/A</v>
      </c>
      <c r="EZ14" s="10" t="e">
        <f t="shared" si="70"/>
        <v>#N/A</v>
      </c>
      <c r="FA14" s="10" t="str">
        <f t="shared" si="71"/>
        <v/>
      </c>
      <c r="FB14" s="40" t="str">
        <f>IF(AND(Include_study="Yes",Sufficient_data="Yes"),Z_score-('Publication Bias Analysis'!AK42+'Publication Bias Analysis'!AK$31*Inverse_standard_error),"")</f>
        <v/>
      </c>
      <c r="FH14" s="133"/>
      <c r="FI14" s="14" t="str">
        <f>IF(Z_score&lt;&gt;"",RANK('Publication Bias Analysis'!AS:AS,'Publication Bias Analysis'!AS:AS,1)+COUNTIF('Publication Bias Analysis'!AS$2:AS13,'Publication Bias Analysis'!AS14),"")</f>
        <v/>
      </c>
      <c r="FJ14" s="10" t="str">
        <f t="shared" si="72"/>
        <v/>
      </c>
      <c r="FK14" s="10" t="e">
        <f>IF(AND(Include_study="Yes",Sufficient_data="Yes"),'Publication Bias Analysis'!AR14,NA())</f>
        <v>#N/A</v>
      </c>
      <c r="FL14" s="28" t="e">
        <f>IF(AND(Include_study="Yes",Sufficient_data="Yes"),'Publication Bias Analysis'!AS14,NA())</f>
        <v>#N/A</v>
      </c>
      <c r="FM14" s="10" t="str">
        <f>IF(AND(Include_study="Yes",Sufficient_data="Yes"),'Publication Bias Analysis'!AR:AR-AVERAGE('Publication Bias Analysis'!AR:AR),"")</f>
        <v/>
      </c>
      <c r="FN14" s="40" t="str">
        <f>IF(AND(Include_study="Yes",Sufficient_data="Yes"),FL:FL-('Publication Bias Analysis'!AV$30+FK:FK*'Publication Bias Analysis'!AV$31),"")</f>
        <v/>
      </c>
      <c r="FT14" s="133"/>
      <c r="FU14" s="10" t="str">
        <f t="shared" si="73"/>
        <v/>
      </c>
      <c r="FV14" s="19" t="str">
        <f t="shared" si="86"/>
        <v/>
      </c>
      <c r="FW14" s="40" t="str">
        <f t="shared" si="79"/>
        <v/>
      </c>
    </row>
    <row r="15" spans="1:179" ht="14.25" customHeight="1" x14ac:dyDescent="0.2">
      <c r="A15" s="129"/>
      <c r="B15" s="26" t="str">
        <f t="shared" si="0"/>
        <v/>
      </c>
      <c r="C15" s="26" t="str">
        <f>IF(B15&lt;&gt;"",IF(B15=0,COUNTIF(B$2:B14,0)+1,COUNTIF(B$2:B14,B15)+B15+COUNTIF(B:B,0)),"")</f>
        <v/>
      </c>
      <c r="D15" s="26" t="str">
        <f t="shared" si="1"/>
        <v/>
      </c>
      <c r="E15" s="10" t="str">
        <f>IF(AND(Sufficient_data="Yes",Include_study="Yes",Input!Study_name&lt;&gt;""),Input!Study_name,"")</f>
        <v/>
      </c>
      <c r="F15" s="10" t="str">
        <f>IF(AND(Sufficient_data="Yes",Include_study="Yes"),Input!Correlation,"")</f>
        <v/>
      </c>
      <c r="G15" s="18" t="str">
        <f t="shared" si="2"/>
        <v/>
      </c>
      <c r="H15" s="18" t="str">
        <f>IF(AND(Sufficient_data="Yes",Include_study="Yes"),Input!Number_of_subjects,"")</f>
        <v/>
      </c>
      <c r="I15" s="10" t="str">
        <f t="shared" si="3"/>
        <v/>
      </c>
      <c r="J15" s="10" t="str">
        <f t="shared" si="4"/>
        <v/>
      </c>
      <c r="K15" s="10" t="str">
        <f t="shared" si="5"/>
        <v/>
      </c>
      <c r="L15" s="10" t="str">
        <f t="shared" si="6"/>
        <v/>
      </c>
      <c r="M15" s="10" t="str">
        <f t="shared" si="7"/>
        <v/>
      </c>
      <c r="N15" s="10" t="str">
        <f t="shared" si="8"/>
        <v/>
      </c>
      <c r="O15" s="105" t="str">
        <f t="shared" si="9"/>
        <v/>
      </c>
      <c r="P15" s="68" t="str">
        <f t="shared" si="10"/>
        <v/>
      </c>
      <c r="R15" s="57" t="e">
        <f t="shared" si="11"/>
        <v>#N/A</v>
      </c>
      <c r="S15" s="10" t="e">
        <f t="shared" si="12"/>
        <v>#N/A</v>
      </c>
      <c r="T15" s="40" t="e">
        <f t="shared" si="13"/>
        <v>#N/A</v>
      </c>
      <c r="Y15" s="129"/>
      <c r="Z15" s="26" t="str">
        <f t="shared" si="14"/>
        <v/>
      </c>
      <c r="AA15" s="26" t="str">
        <f>IF(AND(Sufficient_data="Yes",Include_study="Yes",Input!Study_name&lt;&gt;"",Subgroup&lt;&gt;""),Input!Study_name,"")</f>
        <v/>
      </c>
      <c r="AB15" s="10" t="str">
        <f t="shared" si="15"/>
        <v/>
      </c>
      <c r="AC15" s="19" t="str">
        <f>IF(AND(Sufficient_data="Yes",Include_study="Yes",Subgroup&lt;&gt;""),Input!Correlation,"")</f>
        <v/>
      </c>
      <c r="AD15" s="10" t="str">
        <f t="shared" si="16"/>
        <v/>
      </c>
      <c r="AE15" s="10" t="str">
        <f t="shared" si="17"/>
        <v/>
      </c>
      <c r="AF15" s="10" t="str">
        <f t="shared" si="18"/>
        <v/>
      </c>
      <c r="AG15" s="10" t="str">
        <f t="shared" si="19"/>
        <v/>
      </c>
      <c r="AH15" s="4" t="str">
        <f t="shared" si="20"/>
        <v/>
      </c>
      <c r="AI15" s="35" t="str">
        <f t="shared" si="21"/>
        <v/>
      </c>
      <c r="AJ15" s="108" t="str">
        <f t="shared" si="22"/>
        <v/>
      </c>
      <c r="AK15" s="68" t="str">
        <f t="shared" si="23"/>
        <v/>
      </c>
      <c r="AM15" s="57" t="e">
        <f t="shared" si="24"/>
        <v>#N/A</v>
      </c>
      <c r="AN15" s="10" t="e">
        <f t="shared" si="25"/>
        <v>#N/A</v>
      </c>
      <c r="AO15" s="40" t="e">
        <f t="shared" si="26"/>
        <v>#N/A</v>
      </c>
      <c r="AQ15" s="71" t="str">
        <f t="shared" si="27"/>
        <v/>
      </c>
      <c r="AR15" s="10" t="str">
        <f>IF(AND(Sufficient_data="Yes",Include_study="Yes",Subgroup&lt;&gt;""),IF(COUNTIFS(Input!F$2:F14,"="&amp;"Yes",Input!C$2:C14,"="&amp;"Yes",Input!G$2:G14,"="&amp;Subgroup)&gt;0,"",Subgroup),"")</f>
        <v/>
      </c>
      <c r="AS15" s="26" t="str">
        <f t="shared" si="28"/>
        <v/>
      </c>
      <c r="AT15" s="14" t="str">
        <f t="shared" si="29"/>
        <v/>
      </c>
      <c r="AU15" s="10" t="str">
        <f t="shared" si="30"/>
        <v/>
      </c>
      <c r="AV15" s="19" t="str">
        <f t="shared" si="31"/>
        <v/>
      </c>
      <c r="AW15" s="10" t="str">
        <f t="shared" si="32"/>
        <v/>
      </c>
      <c r="AX15" s="10" t="str">
        <f t="shared" si="33"/>
        <v/>
      </c>
      <c r="AY15" s="10" t="str">
        <f t="shared" si="34"/>
        <v/>
      </c>
      <c r="AZ15" s="10" t="str">
        <f t="shared" si="35"/>
        <v/>
      </c>
      <c r="BA15" s="10" t="str">
        <f t="shared" si="36"/>
        <v/>
      </c>
      <c r="BB15" s="10" t="str">
        <f t="shared" si="37"/>
        <v/>
      </c>
      <c r="BC15" s="10" t="str">
        <f t="shared" si="38"/>
        <v/>
      </c>
      <c r="BD15" s="26" t="str">
        <f t="shared" si="39"/>
        <v/>
      </c>
      <c r="BE15" s="10" t="str">
        <f t="shared" si="40"/>
        <v/>
      </c>
      <c r="BF15" s="10" t="str">
        <f t="shared" si="41"/>
        <v/>
      </c>
      <c r="BG15" s="10" t="str">
        <f t="shared" si="42"/>
        <v/>
      </c>
      <c r="BH15" s="10" t="str">
        <f t="shared" si="43"/>
        <v/>
      </c>
      <c r="BI15" s="10" t="str">
        <f t="shared" si="44"/>
        <v/>
      </c>
      <c r="BJ15" s="10" t="str">
        <f t="shared" si="45"/>
        <v/>
      </c>
      <c r="BK15" s="10" t="str">
        <f t="shared" si="46"/>
        <v/>
      </c>
      <c r="BL15" s="10" t="str">
        <f t="shared" si="47"/>
        <v/>
      </c>
      <c r="BM15" s="10" t="str">
        <f t="shared" si="48"/>
        <v/>
      </c>
      <c r="BN15" s="10" t="e">
        <f t="shared" si="49"/>
        <v>#N/A</v>
      </c>
      <c r="BO15" s="10" t="str">
        <f t="shared" si="80"/>
        <v/>
      </c>
      <c r="BP15" s="10" t="str">
        <f t="shared" si="50"/>
        <v/>
      </c>
      <c r="BQ15" s="10" t="str">
        <f t="shared" si="74"/>
        <v/>
      </c>
      <c r="BR15" s="28" t="str">
        <f t="shared" si="51"/>
        <v/>
      </c>
      <c r="BS15" s="40" t="str">
        <f t="shared" si="75"/>
        <v/>
      </c>
      <c r="BU15" s="3" t="s">
        <v>23</v>
      </c>
      <c r="BV15" s="18">
        <f>MAX(0,(BV12-(Subgroup_k-1))/(SUM(AF:AF)-(SUMPRODUCT(AF:AF,AF:AF)/SUM(AF:AF))))</f>
        <v>1.1902061293666051</v>
      </c>
      <c r="BX15" s="138"/>
      <c r="BY15" s="10" t="e">
        <f t="shared" si="52"/>
        <v>#N/A</v>
      </c>
      <c r="BZ15" s="10" t="e">
        <f t="shared" si="76"/>
        <v>#N/A</v>
      </c>
      <c r="CA15" s="10" t="str">
        <f t="shared" si="53"/>
        <v/>
      </c>
      <c r="CB15" s="10" t="str">
        <f>IF(AND(Sufficient_data="Yes",Include_study="Yes",Moderator&lt;&gt;""),'Moderator Analysis'!F:F-CL$2,"")</f>
        <v/>
      </c>
      <c r="CC15" s="10" t="str">
        <f>IF(AND(Sufficient_data="Yes",Include_study="Yes",Moderator&lt;&gt;""),'Moderator Analysis'!E:E-CL$3,"")</f>
        <v/>
      </c>
      <c r="CD15" s="40" t="str">
        <f>IF(AND(Sufficient_data="Yes",Include_study="Yes",Moderator&lt;&gt;""),CA:CA*('Moderator Analysis'!F:F-CL$5-CL$4*'Moderator Analysis'!E:E)^2,"")</f>
        <v/>
      </c>
      <c r="CF15" s="75" t="str">
        <f t="shared" si="77"/>
        <v/>
      </c>
      <c r="CG15" s="18" t="str">
        <f>IF(AND(Sufficient_data="Yes",Include_study="Yes",CF15&lt;&gt;""),'Moderator Analysis'!F:F-'Moderator Analysis'!J$37,"")</f>
        <v/>
      </c>
      <c r="CH15" s="18" t="str">
        <f>IF(AND(Sufficient_data="Yes",Include_study="Yes",CF15&lt;&gt;""),'Moderator Analysis'!E:E-SUMPRODUCT('Moderator Analysis'!E:E,CF:CF)/SUM(CF:CF),"")</f>
        <v/>
      </c>
      <c r="CI15" s="79" t="str">
        <f>IF(AND(Sufficient_data="Yes",Include_study="Yes",CF15&lt;&gt;""),CF:CF*('Moderator Analysis'!F:F-'Moderator Analysis'!J$29-'Moderator Analysis'!J$30*'Moderator Analysis'!E:E)^2,"")</f>
        <v/>
      </c>
      <c r="CJ15" s="12"/>
      <c r="CN15" s="138"/>
      <c r="CO15" s="140"/>
      <c r="CP15" s="28" t="str">
        <f>IF(AND(Include_study="Yes",Sufficient_data="Yes"),1/'Publication Bias Analysis'!F15^2,"")</f>
        <v/>
      </c>
      <c r="CQ15" s="28" t="str">
        <f>IF(AND(Include_study="Yes",Sufficient_data="Yes"),1/('Publication Bias Analysis'!F:F^2+IF(Additional_model="Fixed effect",0,Calculations!DD$11)),"")</f>
        <v/>
      </c>
      <c r="CR15" s="28" t="str">
        <f>IF(AND(Include_study="Yes",Sufficient_data="Yes"),1/('Publication Bias Analysis'!F:F^2+IF(Additional_model="Fixed effect",0,'Publication Bias Analysis'!L$32)),"")</f>
        <v/>
      </c>
      <c r="CS15" s="28" t="str">
        <f>IF(AND(Include_study="Yes",Sufficient_data="Yes"),'Publication Bias Analysis'!E:E-IF(Trim_and_fill="Off",'Publication Bias Analysis'!I$29,'Publication Bias Analysis'!I$37),"")</f>
        <v/>
      </c>
      <c r="CT15" s="28" t="str">
        <f t="shared" si="54"/>
        <v/>
      </c>
      <c r="CU15" s="28" t="str">
        <f t="shared" si="55"/>
        <v/>
      </c>
      <c r="CV15" s="90" t="str">
        <f t="shared" si="56"/>
        <v/>
      </c>
      <c r="CW15" s="89" t="str">
        <f>IF(AND(Include_study="Yes",Sufficient_data="Yes"),CV:CV+IF(DH:DH&lt;0,-1,1)*COUNTIF(CV$2:CV14,CV:CV),"")</f>
        <v/>
      </c>
      <c r="CX15" s="89" t="str">
        <f>IF(AND(Include_study="Yes",Sufficient_data="Yes"),RANK(DL:DL,DL:DL,1)*IF(DK:DK&lt;0,-1,1)+IF(DK:DK&lt;0,-1,1)*COUNTIF(CV$2:CV14,CV:CV),"")</f>
        <v/>
      </c>
      <c r="CY15" s="89" t="str">
        <f>IF(AND(Include_study="Yes",Sufficient_data="Yes"),RANK(DO:DO,DO:DO,1)*IF(DN:DN&lt;0,-1,1)+IF(DN:DN&lt;0,-1,1)*COUNTIF(CV$2:CV14,CV:CV),"")</f>
        <v/>
      </c>
      <c r="CZ15" s="10" t="e">
        <f>IF(AND(Include_study="Yes",Sufficient_data="Yes"),'Publication Bias Analysis'!E:E,NA())</f>
        <v>#N/A</v>
      </c>
      <c r="DA15" s="40" t="e">
        <f>IF(AND(Include_study="Yes",Sufficient_data="Yes"),'Publication Bias Analysis'!F:F,NA())</f>
        <v>#N/A</v>
      </c>
      <c r="DC15" s="3" t="s">
        <v>181</v>
      </c>
      <c r="DD15" s="10">
        <f>'Publication Bias Analysis'!$I$29-'Publication Bias Analysis'!$I$33</f>
        <v>2.4018632713174024</v>
      </c>
      <c r="DG15" s="133"/>
      <c r="DH15" s="28" t="str">
        <f>IF(AND(Include_study="Yes",Sufficient_data="Yes"),IF('Publication Bias Analysis'!L$38="Left",CZ:CZ-'Publication Bias Analysis'!I$29,'Publication Bias Analysis'!I$29-'Publication Bias Analysis'!E:E),"")</f>
        <v/>
      </c>
      <c r="DI15" s="28" t="str">
        <f t="shared" si="81"/>
        <v/>
      </c>
      <c r="DJ15" s="40" t="str">
        <f>IF(AND(Include_study="Yes",Sufficient_data="Yes"),1/('Publication Bias Analysis'!F:F^2+IF(Additional_model="Fixed effect",0,$DS$6)),"")</f>
        <v/>
      </c>
      <c r="DK15" s="28" t="str">
        <f>IF(AND(Include_study="Yes",Sufficient_data="Yes"),IF('Publication Bias Analysis'!L$38="Left",CZ:CZ-DS$3,DS$3-'Publication Bias Analysis'!E:E),"")</f>
        <v/>
      </c>
      <c r="DL15" s="28" t="str">
        <f t="shared" si="82"/>
        <v/>
      </c>
      <c r="DM15" s="40" t="str">
        <f>IF(AND(DK15&lt;&gt;"",CW15&lt;=MAX(CW:CW)-DS$7),1/('Publication Bias Analysis'!F:F^2+IF(Additional_model="Fixed effect",0,$DS$13)),"")</f>
        <v/>
      </c>
      <c r="DN15" s="10" t="str">
        <f>IF(AND(Include_study="Yes",Sufficient_data="Yes"),IF('Publication Bias Analysis'!L$38="Left",CZ:CZ-DS$10,DS$10-CZ:CZ),"")</f>
        <v/>
      </c>
      <c r="DO15" s="10" t="str">
        <f t="shared" si="83"/>
        <v/>
      </c>
      <c r="DP15" s="40" t="str">
        <f t="shared" si="60"/>
        <v/>
      </c>
      <c r="DU15" s="48">
        <v>14</v>
      </c>
      <c r="DV15" s="14" t="str">
        <f>IF(Trim_and_fill="On",IF(DS$21&gt;(COUNT(DV$2:DV14)),IF(COUNTIF(CW:CW,-1*(MAX(CW:CW)-DU15+1))=1,"",MAX(CW:CW)-DU15+1),""),"")</f>
        <v/>
      </c>
      <c r="DW15" s="10" t="str">
        <f t="shared" si="61"/>
        <v/>
      </c>
      <c r="DX15" s="10" t="str">
        <f t="shared" si="62"/>
        <v/>
      </c>
      <c r="DY15" s="10" t="str">
        <f t="shared" si="63"/>
        <v/>
      </c>
      <c r="DZ15" s="28" t="str">
        <f>IF(DV15&lt;&gt;"",1/(DX15^2+IF(Additional_model="Fixed effect",0,'Publication Bias Analysis'!L$32)),"")</f>
        <v/>
      </c>
      <c r="EA15" s="40" t="str">
        <f>IF(DV15&lt;&gt;"",DW:DW-'Publication Bias Analysis'!I$37,"")</f>
        <v/>
      </c>
      <c r="EC15" s="48">
        <v>14</v>
      </c>
      <c r="ED15" s="10" t="e">
        <f t="shared" si="64"/>
        <v>#N/A</v>
      </c>
      <c r="EE15" s="40" t="e">
        <f t="shared" si="65"/>
        <v>#N/A</v>
      </c>
      <c r="EG15" s="133"/>
      <c r="EH15" s="10" t="str">
        <f t="shared" si="66"/>
        <v/>
      </c>
      <c r="EI15" s="40" t="str">
        <f>IF(AND(Include_study="Yes",Sufficient_data="Yes"),Z_score-('Publication Bias Analysis'!P$3+'Publication Bias Analysis'!P$4*Inverse_standard_error),"")</f>
        <v/>
      </c>
      <c r="EK15" s="133"/>
      <c r="EL15" s="10" t="str">
        <f>IF(AND(Include_study="Yes",Sufficient_data="Yes"),(CZ:CZ-SUMPRODUCT(Calculations!CP:CP,'Publication Bias Analysis'!E:E)/SUM(Calculations!CP:CP))/(SQRT(EM:EM)),"")</f>
        <v/>
      </c>
      <c r="EM15" s="10" t="str">
        <f>IF(AND(Include_study="Yes",Sufficient_data="Yes"),'Publication Bias Analysis'!F:F^2-1/(SUM(Calculations!CP:CP)),"")</f>
        <v/>
      </c>
      <c r="EN15" s="14" t="str">
        <f t="shared" si="84"/>
        <v/>
      </c>
      <c r="EO15" s="14" t="str">
        <f t="shared" si="85"/>
        <v/>
      </c>
      <c r="EP15" s="14" t="str">
        <f>IF(AND(Include_study="Yes",Sufficient_data="Yes"),COUNTIFS(EN$2:EN14,"&lt;"&amp;EN15,EO$2:EO14,"&lt;"&amp;EO15)+COUNTIFS(EN16:EN$201,"&lt;"&amp;EN15,EO16:EO$201,"&lt;"&amp;EO15)+COUNTIFS(EN$2:EN14,"&gt;"&amp;EN15,EO$2:EO14,"&gt;"&amp;EO15)+COUNTIFS(EN16:EN$201,"&gt;"&amp;EN15,EO16:EO$201,"&gt;"&amp;EO15),"")</f>
        <v/>
      </c>
      <c r="EQ15" s="83" t="str">
        <f>IF(AND(Include_study="Yes",Sufficient_data="Yes"),COUNTIFS(EN$2:EN14,"&lt;"&amp;EN15,EO$2:EO14,"&gt;"&amp;EO15)+COUNTIFS(EN16:EN$201,"&lt;"&amp;EN15,EO16:EO$201,"&gt;"&amp;EO15)+COUNTIFS(EN$2:EN14,"&gt;"&amp;EN15,EO$2:EO14,"&lt;"&amp;EO15)+COUNTIFS(EN16:EN$201,"&gt;"&amp;EN15,EO16:EO$201,"&lt;"&amp;EO15),"")</f>
        <v/>
      </c>
      <c r="ES15" s="133"/>
      <c r="EX15" s="133"/>
      <c r="EY15" s="10" t="e">
        <f t="shared" si="69"/>
        <v>#N/A</v>
      </c>
      <c r="EZ15" s="10" t="e">
        <f t="shared" si="70"/>
        <v>#N/A</v>
      </c>
      <c r="FA15" s="10" t="str">
        <f t="shared" si="71"/>
        <v/>
      </c>
      <c r="FB15" s="40" t="str">
        <f>IF(AND(Include_study="Yes",Sufficient_data="Yes"),Z_score-('Publication Bias Analysis'!AK43+'Publication Bias Analysis'!AK$31*Inverse_standard_error),"")</f>
        <v/>
      </c>
      <c r="FH15" s="133"/>
      <c r="FI15" s="14" t="str">
        <f>IF(Z_score&lt;&gt;"",RANK('Publication Bias Analysis'!AS:AS,'Publication Bias Analysis'!AS:AS,1)+COUNTIF('Publication Bias Analysis'!AS$2:AS14,'Publication Bias Analysis'!AS15),"")</f>
        <v/>
      </c>
      <c r="FJ15" s="10" t="str">
        <f t="shared" si="72"/>
        <v/>
      </c>
      <c r="FK15" s="10" t="e">
        <f>IF(AND(Include_study="Yes",Sufficient_data="Yes"),'Publication Bias Analysis'!AR15,NA())</f>
        <v>#N/A</v>
      </c>
      <c r="FL15" s="28" t="e">
        <f>IF(AND(Include_study="Yes",Sufficient_data="Yes"),'Publication Bias Analysis'!AS15,NA())</f>
        <v>#N/A</v>
      </c>
      <c r="FM15" s="10" t="str">
        <f>IF(AND(Include_study="Yes",Sufficient_data="Yes"),'Publication Bias Analysis'!AR:AR-AVERAGE('Publication Bias Analysis'!AR:AR),"")</f>
        <v/>
      </c>
      <c r="FN15" s="40" t="str">
        <f>IF(AND(Include_study="Yes",Sufficient_data="Yes"),FL:FL-('Publication Bias Analysis'!AV$30+FK:FK*'Publication Bias Analysis'!AV$31),"")</f>
        <v/>
      </c>
      <c r="FT15" s="133"/>
      <c r="FU15" s="10" t="str">
        <f t="shared" si="73"/>
        <v/>
      </c>
      <c r="FV15" s="19" t="str">
        <f t="shared" si="86"/>
        <v/>
      </c>
      <c r="FW15" s="40" t="str">
        <f t="shared" si="79"/>
        <v/>
      </c>
    </row>
    <row r="16" spans="1:179" x14ac:dyDescent="0.2">
      <c r="A16" s="129"/>
      <c r="B16" s="26" t="str">
        <f t="shared" si="0"/>
        <v/>
      </c>
      <c r="C16" s="26" t="str">
        <f>IF(B16&lt;&gt;"",IF(B16=0,COUNTIF(B$2:B15,0)+1,COUNTIF(B$2:B15,B16)+B16+COUNTIF(B:B,0)),"")</f>
        <v/>
      </c>
      <c r="D16" s="26" t="str">
        <f t="shared" si="1"/>
        <v/>
      </c>
      <c r="E16" s="10" t="str">
        <f>IF(AND(Sufficient_data="Yes",Include_study="Yes",Input!Study_name&lt;&gt;""),Input!Study_name,"")</f>
        <v/>
      </c>
      <c r="F16" s="10" t="str">
        <f>IF(AND(Sufficient_data="Yes",Include_study="Yes"),Input!Correlation,"")</f>
        <v/>
      </c>
      <c r="G16" s="18" t="str">
        <f t="shared" si="2"/>
        <v/>
      </c>
      <c r="H16" s="18" t="str">
        <f>IF(AND(Sufficient_data="Yes",Include_study="Yes"),Input!Number_of_subjects,"")</f>
        <v/>
      </c>
      <c r="I16" s="10" t="str">
        <f t="shared" si="3"/>
        <v/>
      </c>
      <c r="J16" s="10" t="str">
        <f t="shared" si="4"/>
        <v/>
      </c>
      <c r="K16" s="10" t="str">
        <f t="shared" si="5"/>
        <v/>
      </c>
      <c r="L16" s="10" t="str">
        <f t="shared" si="6"/>
        <v/>
      </c>
      <c r="M16" s="10" t="str">
        <f t="shared" si="7"/>
        <v/>
      </c>
      <c r="N16" s="10" t="str">
        <f t="shared" si="8"/>
        <v/>
      </c>
      <c r="O16" s="105" t="str">
        <f t="shared" si="9"/>
        <v/>
      </c>
      <c r="P16" s="68" t="str">
        <f t="shared" si="10"/>
        <v/>
      </c>
      <c r="R16" s="57" t="e">
        <f t="shared" si="11"/>
        <v>#N/A</v>
      </c>
      <c r="S16" s="10" t="e">
        <f t="shared" si="12"/>
        <v>#N/A</v>
      </c>
      <c r="T16" s="40" t="e">
        <f t="shared" si="13"/>
        <v>#N/A</v>
      </c>
      <c r="Y16" s="129"/>
      <c r="Z16" s="26" t="str">
        <f t="shared" si="14"/>
        <v/>
      </c>
      <c r="AA16" s="26" t="str">
        <f>IF(AND(Sufficient_data="Yes",Include_study="Yes",Input!Study_name&lt;&gt;"",Subgroup&lt;&gt;""),Input!Study_name,"")</f>
        <v/>
      </c>
      <c r="AB16" s="10" t="str">
        <f t="shared" si="15"/>
        <v/>
      </c>
      <c r="AC16" s="19" t="str">
        <f>IF(AND(Sufficient_data="Yes",Include_study="Yes",Subgroup&lt;&gt;""),Input!Correlation,"")</f>
        <v/>
      </c>
      <c r="AD16" s="10" t="str">
        <f t="shared" si="16"/>
        <v/>
      </c>
      <c r="AE16" s="10" t="str">
        <f t="shared" si="17"/>
        <v/>
      </c>
      <c r="AF16" s="10" t="str">
        <f t="shared" si="18"/>
        <v/>
      </c>
      <c r="AG16" s="10" t="str">
        <f t="shared" si="19"/>
        <v/>
      </c>
      <c r="AH16" s="4" t="str">
        <f t="shared" si="20"/>
        <v/>
      </c>
      <c r="AI16" s="35" t="str">
        <f t="shared" si="21"/>
        <v/>
      </c>
      <c r="AJ16" s="108" t="str">
        <f t="shared" si="22"/>
        <v/>
      </c>
      <c r="AK16" s="68" t="str">
        <f t="shared" si="23"/>
        <v/>
      </c>
      <c r="AM16" s="57" t="e">
        <f t="shared" si="24"/>
        <v>#N/A</v>
      </c>
      <c r="AN16" s="10" t="e">
        <f t="shared" si="25"/>
        <v>#N/A</v>
      </c>
      <c r="AO16" s="40" t="e">
        <f t="shared" si="26"/>
        <v>#N/A</v>
      </c>
      <c r="AQ16" s="71" t="str">
        <f t="shared" si="27"/>
        <v/>
      </c>
      <c r="AR16" s="10" t="str">
        <f>IF(AND(Sufficient_data="Yes",Include_study="Yes",Subgroup&lt;&gt;""),IF(COUNTIFS(Input!F$2:F15,"="&amp;"Yes",Input!C$2:C15,"="&amp;"Yes",Input!G$2:G15,"="&amp;Subgroup)&gt;0,"",Subgroup),"")</f>
        <v/>
      </c>
      <c r="AS16" s="26" t="str">
        <f t="shared" si="28"/>
        <v/>
      </c>
      <c r="AT16" s="14" t="str">
        <f t="shared" si="29"/>
        <v/>
      </c>
      <c r="AU16" s="10" t="str">
        <f t="shared" si="30"/>
        <v/>
      </c>
      <c r="AV16" s="19" t="str">
        <f t="shared" si="31"/>
        <v/>
      </c>
      <c r="AW16" s="10" t="str">
        <f t="shared" si="32"/>
        <v/>
      </c>
      <c r="AX16" s="10" t="str">
        <f t="shared" si="33"/>
        <v/>
      </c>
      <c r="AY16" s="10" t="str">
        <f t="shared" si="34"/>
        <v/>
      </c>
      <c r="AZ16" s="10" t="str">
        <f t="shared" si="35"/>
        <v/>
      </c>
      <c r="BA16" s="10" t="str">
        <f t="shared" si="36"/>
        <v/>
      </c>
      <c r="BB16" s="10" t="str">
        <f t="shared" si="37"/>
        <v/>
      </c>
      <c r="BC16" s="10" t="str">
        <f t="shared" si="38"/>
        <v/>
      </c>
      <c r="BD16" s="26" t="str">
        <f t="shared" si="39"/>
        <v/>
      </c>
      <c r="BE16" s="10" t="str">
        <f t="shared" si="40"/>
        <v/>
      </c>
      <c r="BF16" s="10" t="str">
        <f t="shared" si="41"/>
        <v/>
      </c>
      <c r="BG16" s="10" t="str">
        <f t="shared" si="42"/>
        <v/>
      </c>
      <c r="BH16" s="10" t="str">
        <f t="shared" si="43"/>
        <v/>
      </c>
      <c r="BI16" s="10" t="str">
        <f t="shared" si="44"/>
        <v/>
      </c>
      <c r="BJ16" s="10" t="str">
        <f t="shared" si="45"/>
        <v/>
      </c>
      <c r="BK16" s="10" t="str">
        <f t="shared" si="46"/>
        <v/>
      </c>
      <c r="BL16" s="10" t="str">
        <f t="shared" si="47"/>
        <v/>
      </c>
      <c r="BM16" s="10" t="str">
        <f t="shared" si="48"/>
        <v/>
      </c>
      <c r="BN16" s="10" t="e">
        <f t="shared" si="49"/>
        <v>#N/A</v>
      </c>
      <c r="BO16" s="10" t="str">
        <f t="shared" si="80"/>
        <v/>
      </c>
      <c r="BP16" s="10" t="str">
        <f t="shared" si="50"/>
        <v/>
      </c>
      <c r="BQ16" s="10" t="str">
        <f t="shared" si="74"/>
        <v/>
      </c>
      <c r="BR16" s="28" t="str">
        <f t="shared" si="51"/>
        <v/>
      </c>
      <c r="BS16" s="40" t="str">
        <f t="shared" si="75"/>
        <v/>
      </c>
      <c r="BU16" s="3" t="s">
        <v>5</v>
      </c>
      <c r="BV16" s="10">
        <f>SQRT(BV15)</f>
        <v>1.0909656866128308</v>
      </c>
      <c r="BX16" s="138"/>
      <c r="BY16" s="10" t="e">
        <f t="shared" si="52"/>
        <v>#N/A</v>
      </c>
      <c r="BZ16" s="10" t="e">
        <f t="shared" si="76"/>
        <v>#N/A</v>
      </c>
      <c r="CA16" s="10" t="str">
        <f t="shared" si="53"/>
        <v/>
      </c>
      <c r="CB16" s="10" t="str">
        <f>IF(AND(Sufficient_data="Yes",Include_study="Yes",Moderator&lt;&gt;""),'Moderator Analysis'!F:F-CL$2,"")</f>
        <v/>
      </c>
      <c r="CC16" s="10" t="str">
        <f>IF(AND(Sufficient_data="Yes",Include_study="Yes",Moderator&lt;&gt;""),'Moderator Analysis'!E:E-CL$3,"")</f>
        <v/>
      </c>
      <c r="CD16" s="40" t="str">
        <f>IF(AND(Sufficient_data="Yes",Include_study="Yes",Moderator&lt;&gt;""),CA:CA*('Moderator Analysis'!F:F-CL$5-CL$4*'Moderator Analysis'!E:E)^2,"")</f>
        <v/>
      </c>
      <c r="CF16" s="75" t="str">
        <f t="shared" si="77"/>
        <v/>
      </c>
      <c r="CG16" s="18" t="str">
        <f>IF(AND(Sufficient_data="Yes",Include_study="Yes",CF16&lt;&gt;""),'Moderator Analysis'!F:F-'Moderator Analysis'!J$37,"")</f>
        <v/>
      </c>
      <c r="CH16" s="18" t="str">
        <f>IF(AND(Sufficient_data="Yes",Include_study="Yes",CF16&lt;&gt;""),'Moderator Analysis'!E:E-SUMPRODUCT('Moderator Analysis'!E:E,CF:CF)/SUM(CF:CF),"")</f>
        <v/>
      </c>
      <c r="CI16" s="79" t="str">
        <f>IF(AND(Sufficient_data="Yes",Include_study="Yes",CF16&lt;&gt;""),CF:CF*('Moderator Analysis'!F:F-'Moderator Analysis'!J$29-'Moderator Analysis'!J$30*'Moderator Analysis'!E:E)^2,"")</f>
        <v/>
      </c>
      <c r="CJ16" s="12"/>
      <c r="CN16" s="138"/>
      <c r="CO16" s="140"/>
      <c r="CP16" s="28" t="str">
        <f>IF(AND(Include_study="Yes",Sufficient_data="Yes"),1/'Publication Bias Analysis'!F16^2,"")</f>
        <v/>
      </c>
      <c r="CQ16" s="28" t="str">
        <f>IF(AND(Include_study="Yes",Sufficient_data="Yes"),1/('Publication Bias Analysis'!F:F^2+IF(Additional_model="Fixed effect",0,Calculations!DD$11)),"")</f>
        <v/>
      </c>
      <c r="CR16" s="28" t="str">
        <f>IF(AND(Include_study="Yes",Sufficient_data="Yes"),1/('Publication Bias Analysis'!F:F^2+IF(Additional_model="Fixed effect",0,'Publication Bias Analysis'!L$32)),"")</f>
        <v/>
      </c>
      <c r="CS16" s="28" t="str">
        <f>IF(AND(Include_study="Yes",Sufficient_data="Yes"),'Publication Bias Analysis'!E:E-IF(Trim_and_fill="Off",'Publication Bias Analysis'!I$29,'Publication Bias Analysis'!I$37),"")</f>
        <v/>
      </c>
      <c r="CT16" s="28" t="str">
        <f t="shared" si="54"/>
        <v/>
      </c>
      <c r="CU16" s="28" t="str">
        <f t="shared" si="55"/>
        <v/>
      </c>
      <c r="CV16" s="90" t="str">
        <f t="shared" si="56"/>
        <v/>
      </c>
      <c r="CW16" s="89" t="str">
        <f>IF(AND(Include_study="Yes",Sufficient_data="Yes"),CV:CV+IF(DH:DH&lt;0,-1,1)*COUNTIF(CV$2:CV15,CV:CV),"")</f>
        <v/>
      </c>
      <c r="CX16" s="89" t="str">
        <f>IF(AND(Include_study="Yes",Sufficient_data="Yes"),RANK(DL:DL,DL:DL,1)*IF(DK:DK&lt;0,-1,1)+IF(DK:DK&lt;0,-1,1)*COUNTIF(CV$2:CV15,CV:CV),"")</f>
        <v/>
      </c>
      <c r="CY16" s="89" t="str">
        <f>IF(AND(Include_study="Yes",Sufficient_data="Yes"),RANK(DO:DO,DO:DO,1)*IF(DN:DN&lt;0,-1,1)+IF(DN:DN&lt;0,-1,1)*COUNTIF(CV$2:CV15,CV:CV),"")</f>
        <v/>
      </c>
      <c r="CZ16" s="10" t="e">
        <f>IF(AND(Include_study="Yes",Sufficient_data="Yes"),'Publication Bias Analysis'!E:E,NA())</f>
        <v>#N/A</v>
      </c>
      <c r="DA16" s="40" t="e">
        <f>IF(AND(Include_study="Yes",Sufficient_data="Yes"),'Publication Bias Analysis'!F:F,NA())</f>
        <v>#N/A</v>
      </c>
      <c r="DC16" s="3" t="s">
        <v>182</v>
      </c>
      <c r="DD16" s="10">
        <f>MAX('Publication Bias Analysis'!F:F)*1.1</f>
        <v>0.12535663410560174</v>
      </c>
      <c r="DG16" s="133"/>
      <c r="DH16" s="28" t="str">
        <f>IF(AND(Include_study="Yes",Sufficient_data="Yes"),IF('Publication Bias Analysis'!L$38="Left",CZ:CZ-'Publication Bias Analysis'!I$29,'Publication Bias Analysis'!I$29-'Publication Bias Analysis'!E:E),"")</f>
        <v/>
      </c>
      <c r="DI16" s="28" t="str">
        <f t="shared" si="81"/>
        <v/>
      </c>
      <c r="DJ16" s="40" t="str">
        <f>IF(AND(Include_study="Yes",Sufficient_data="Yes"),1/('Publication Bias Analysis'!F:F^2+IF(Additional_model="Fixed effect",0,$DS$6)),"")</f>
        <v/>
      </c>
      <c r="DK16" s="28" t="str">
        <f>IF(AND(Include_study="Yes",Sufficient_data="Yes"),IF('Publication Bias Analysis'!L$38="Left",CZ:CZ-DS$3,DS$3-'Publication Bias Analysis'!E:E),"")</f>
        <v/>
      </c>
      <c r="DL16" s="28" t="str">
        <f t="shared" si="82"/>
        <v/>
      </c>
      <c r="DM16" s="40" t="str">
        <f>IF(AND(DK16&lt;&gt;"",CW16&lt;=MAX(CW:CW)-DS$7),1/('Publication Bias Analysis'!F:F^2+IF(Additional_model="Fixed effect",0,$DS$13)),"")</f>
        <v/>
      </c>
      <c r="DN16" s="10" t="str">
        <f>IF(AND(Include_study="Yes",Sufficient_data="Yes"),IF('Publication Bias Analysis'!L$38="Left",CZ:CZ-DS$10,DS$10-CZ:CZ),"")</f>
        <v/>
      </c>
      <c r="DO16" s="10" t="str">
        <f t="shared" si="83"/>
        <v/>
      </c>
      <c r="DP16" s="40" t="str">
        <f t="shared" si="60"/>
        <v/>
      </c>
      <c r="DR16" s="131" t="s">
        <v>228</v>
      </c>
      <c r="DS16" s="131"/>
      <c r="DU16" s="48">
        <v>15</v>
      </c>
      <c r="DV16" s="14" t="str">
        <f>IF(Trim_and_fill="On",IF(DS$21&gt;(COUNT(DV$2:DV15)),IF(COUNTIF(CW:CW,-1*(MAX(CW:CW)-DU16+1))=1,"",MAX(CW:CW)-DU16+1),""),"")</f>
        <v/>
      </c>
      <c r="DW16" s="10" t="str">
        <f t="shared" si="61"/>
        <v/>
      </c>
      <c r="DX16" s="10" t="str">
        <f t="shared" si="62"/>
        <v/>
      </c>
      <c r="DY16" s="10" t="str">
        <f t="shared" si="63"/>
        <v/>
      </c>
      <c r="DZ16" s="28" t="str">
        <f>IF(DV16&lt;&gt;"",1/(DX16^2+IF(Additional_model="Fixed effect",0,'Publication Bias Analysis'!L$32)),"")</f>
        <v/>
      </c>
      <c r="EA16" s="40" t="str">
        <f>IF(DV16&lt;&gt;"",DW:DW-'Publication Bias Analysis'!I$37,"")</f>
        <v/>
      </c>
      <c r="EC16" s="48">
        <v>15</v>
      </c>
      <c r="ED16" s="10" t="e">
        <f t="shared" si="64"/>
        <v>#N/A</v>
      </c>
      <c r="EE16" s="40" t="e">
        <f t="shared" si="65"/>
        <v>#N/A</v>
      </c>
      <c r="EG16" s="133"/>
      <c r="EH16" s="10" t="str">
        <f t="shared" si="66"/>
        <v/>
      </c>
      <c r="EI16" s="40" t="str">
        <f>IF(AND(Include_study="Yes",Sufficient_data="Yes"),Z_score-('Publication Bias Analysis'!P$3+'Publication Bias Analysis'!P$4*Inverse_standard_error),"")</f>
        <v/>
      </c>
      <c r="EK16" s="133"/>
      <c r="EL16" s="10" t="str">
        <f>IF(AND(Include_study="Yes",Sufficient_data="Yes"),(CZ:CZ-SUMPRODUCT(Calculations!CP:CP,'Publication Bias Analysis'!E:E)/SUM(Calculations!CP:CP))/(SQRT(EM:EM)),"")</f>
        <v/>
      </c>
      <c r="EM16" s="10" t="str">
        <f>IF(AND(Include_study="Yes",Sufficient_data="Yes"),'Publication Bias Analysis'!F:F^2-1/(SUM(Calculations!CP:CP)),"")</f>
        <v/>
      </c>
      <c r="EN16" s="14" t="str">
        <f t="shared" si="84"/>
        <v/>
      </c>
      <c r="EO16" s="14" t="str">
        <f t="shared" si="85"/>
        <v/>
      </c>
      <c r="EP16" s="14" t="str">
        <f>IF(AND(Include_study="Yes",Sufficient_data="Yes"),COUNTIFS(EN$2:EN15,"&lt;"&amp;EN16,EO$2:EO15,"&lt;"&amp;EO16)+COUNTIFS(EN17:EN$201,"&lt;"&amp;EN16,EO17:EO$201,"&lt;"&amp;EO16)+COUNTIFS(EN$2:EN15,"&gt;"&amp;EN16,EO$2:EO15,"&gt;"&amp;EO16)+COUNTIFS(EN17:EN$201,"&gt;"&amp;EN16,EO17:EO$201,"&gt;"&amp;EO16),"")</f>
        <v/>
      </c>
      <c r="EQ16" s="83" t="str">
        <f>IF(AND(Include_study="Yes",Sufficient_data="Yes"),COUNTIFS(EN$2:EN15,"&lt;"&amp;EN16,EO$2:EO15,"&gt;"&amp;EO16)+COUNTIFS(EN17:EN$201,"&lt;"&amp;EN16,EO17:EO$201,"&gt;"&amp;EO16)+COUNTIFS(EN$2:EN15,"&gt;"&amp;EN16,EO$2:EO15,"&lt;"&amp;EO16)+COUNTIFS(EN17:EN$201,"&gt;"&amp;EN16,EO17:EO$201,"&lt;"&amp;EO16),"")</f>
        <v/>
      </c>
      <c r="ES16" s="133"/>
      <c r="EX16" s="133"/>
      <c r="EY16" s="10" t="e">
        <f t="shared" si="69"/>
        <v>#N/A</v>
      </c>
      <c r="EZ16" s="10" t="e">
        <f t="shared" si="70"/>
        <v>#N/A</v>
      </c>
      <c r="FA16" s="10" t="str">
        <f t="shared" si="71"/>
        <v/>
      </c>
      <c r="FB16" s="40" t="str">
        <f>IF(AND(Include_study="Yes",Sufficient_data="Yes"),Z_score-('Publication Bias Analysis'!AK44+'Publication Bias Analysis'!AK$31*Inverse_standard_error),"")</f>
        <v/>
      </c>
      <c r="FH16" s="133"/>
      <c r="FI16" s="14" t="str">
        <f>IF(Z_score&lt;&gt;"",RANK('Publication Bias Analysis'!AS:AS,'Publication Bias Analysis'!AS:AS,1)+COUNTIF('Publication Bias Analysis'!AS$2:AS15,'Publication Bias Analysis'!AS16),"")</f>
        <v/>
      </c>
      <c r="FJ16" s="10" t="str">
        <f t="shared" si="72"/>
        <v/>
      </c>
      <c r="FK16" s="10" t="e">
        <f>IF(AND(Include_study="Yes",Sufficient_data="Yes"),'Publication Bias Analysis'!AR16,NA())</f>
        <v>#N/A</v>
      </c>
      <c r="FL16" s="28" t="e">
        <f>IF(AND(Include_study="Yes",Sufficient_data="Yes"),'Publication Bias Analysis'!AS16,NA())</f>
        <v>#N/A</v>
      </c>
      <c r="FM16" s="10" t="str">
        <f>IF(AND(Include_study="Yes",Sufficient_data="Yes"),'Publication Bias Analysis'!AR:AR-AVERAGE('Publication Bias Analysis'!AR:AR),"")</f>
        <v/>
      </c>
      <c r="FN16" s="40" t="str">
        <f>IF(AND(Include_study="Yes",Sufficient_data="Yes"),FL:FL-('Publication Bias Analysis'!AV$30+FK:FK*'Publication Bias Analysis'!AV$31),"")</f>
        <v/>
      </c>
      <c r="FT16" s="133"/>
      <c r="FU16" s="10" t="str">
        <f t="shared" si="73"/>
        <v/>
      </c>
      <c r="FV16" s="19" t="str">
        <f t="shared" si="86"/>
        <v/>
      </c>
      <c r="FW16" s="40" t="str">
        <f t="shared" si="79"/>
        <v/>
      </c>
    </row>
    <row r="17" spans="1:179" ht="13.5" x14ac:dyDescent="0.25">
      <c r="A17" s="129"/>
      <c r="B17" s="26" t="str">
        <f t="shared" si="0"/>
        <v/>
      </c>
      <c r="C17" s="26" t="str">
        <f>IF(B17&lt;&gt;"",IF(B17=0,COUNTIF(B$2:B16,0)+1,COUNTIF(B$2:B16,B17)+B17+COUNTIF(B:B,0)),"")</f>
        <v/>
      </c>
      <c r="D17" s="26" t="str">
        <f t="shared" si="1"/>
        <v/>
      </c>
      <c r="E17" s="10" t="str">
        <f>IF(AND(Sufficient_data="Yes",Include_study="Yes",Input!Study_name&lt;&gt;""),Input!Study_name,"")</f>
        <v/>
      </c>
      <c r="F17" s="10" t="str">
        <f>IF(AND(Sufficient_data="Yes",Include_study="Yes"),Input!Correlation,"")</f>
        <v/>
      </c>
      <c r="G17" s="18" t="str">
        <f t="shared" si="2"/>
        <v/>
      </c>
      <c r="H17" s="18" t="str">
        <f>IF(AND(Sufficient_data="Yes",Include_study="Yes"),Input!Number_of_subjects,"")</f>
        <v/>
      </c>
      <c r="I17" s="10" t="str">
        <f t="shared" si="3"/>
        <v/>
      </c>
      <c r="J17" s="10" t="str">
        <f t="shared" si="4"/>
        <v/>
      </c>
      <c r="K17" s="10" t="str">
        <f t="shared" si="5"/>
        <v/>
      </c>
      <c r="L17" s="10" t="str">
        <f t="shared" si="6"/>
        <v/>
      </c>
      <c r="M17" s="10" t="str">
        <f t="shared" si="7"/>
        <v/>
      </c>
      <c r="N17" s="10" t="str">
        <f t="shared" si="8"/>
        <v/>
      </c>
      <c r="O17" s="105" t="str">
        <f t="shared" si="9"/>
        <v/>
      </c>
      <c r="P17" s="68" t="str">
        <f t="shared" si="10"/>
        <v/>
      </c>
      <c r="R17" s="57" t="e">
        <f t="shared" si="11"/>
        <v>#N/A</v>
      </c>
      <c r="S17" s="10" t="e">
        <f t="shared" si="12"/>
        <v>#N/A</v>
      </c>
      <c r="T17" s="40" t="e">
        <f t="shared" si="13"/>
        <v>#N/A</v>
      </c>
      <c r="Y17" s="129"/>
      <c r="Z17" s="26" t="str">
        <f t="shared" si="14"/>
        <v/>
      </c>
      <c r="AA17" s="26" t="str">
        <f>IF(AND(Sufficient_data="Yes",Include_study="Yes",Input!Study_name&lt;&gt;"",Subgroup&lt;&gt;""),Input!Study_name,"")</f>
        <v/>
      </c>
      <c r="AB17" s="10" t="str">
        <f t="shared" si="15"/>
        <v/>
      </c>
      <c r="AC17" s="19" t="str">
        <f>IF(AND(Sufficient_data="Yes",Include_study="Yes",Subgroup&lt;&gt;""),Input!Correlation,"")</f>
        <v/>
      </c>
      <c r="AD17" s="19" t="str">
        <f t="shared" si="16"/>
        <v/>
      </c>
      <c r="AE17" s="10" t="str">
        <f t="shared" si="17"/>
        <v/>
      </c>
      <c r="AF17" s="10" t="str">
        <f t="shared" si="18"/>
        <v/>
      </c>
      <c r="AG17" s="10" t="str">
        <f t="shared" si="19"/>
        <v/>
      </c>
      <c r="AH17" s="4" t="str">
        <f t="shared" si="20"/>
        <v/>
      </c>
      <c r="AI17" s="35" t="str">
        <f t="shared" si="21"/>
        <v/>
      </c>
      <c r="AJ17" s="108" t="str">
        <f t="shared" si="22"/>
        <v/>
      </c>
      <c r="AK17" s="68" t="str">
        <f t="shared" si="23"/>
        <v/>
      </c>
      <c r="AM17" s="57" t="e">
        <f t="shared" si="24"/>
        <v>#N/A</v>
      </c>
      <c r="AN17" s="10" t="e">
        <f t="shared" si="25"/>
        <v>#N/A</v>
      </c>
      <c r="AO17" s="40" t="e">
        <f t="shared" si="26"/>
        <v>#N/A</v>
      </c>
      <c r="AQ17" s="71" t="str">
        <f t="shared" si="27"/>
        <v/>
      </c>
      <c r="AR17" s="10" t="str">
        <f>IF(AND(Sufficient_data="Yes",Include_study="Yes",Subgroup&lt;&gt;""),IF(COUNTIFS(Input!F$2:F16,"="&amp;"Yes",Input!C$2:C16,"="&amp;"Yes",Input!G$2:G16,"="&amp;Subgroup)&gt;0,"",Subgroup),"")</f>
        <v/>
      </c>
      <c r="AS17" s="26" t="str">
        <f t="shared" si="28"/>
        <v/>
      </c>
      <c r="AT17" s="14" t="str">
        <f t="shared" si="29"/>
        <v/>
      </c>
      <c r="AU17" s="10" t="str">
        <f t="shared" si="30"/>
        <v/>
      </c>
      <c r="AV17" s="19" t="str">
        <f t="shared" si="31"/>
        <v/>
      </c>
      <c r="AW17" s="10" t="str">
        <f t="shared" si="32"/>
        <v/>
      </c>
      <c r="AX17" s="10" t="str">
        <f t="shared" si="33"/>
        <v/>
      </c>
      <c r="AY17" s="10" t="str">
        <f t="shared" si="34"/>
        <v/>
      </c>
      <c r="AZ17" s="10" t="str">
        <f t="shared" si="35"/>
        <v/>
      </c>
      <c r="BA17" s="10" t="str">
        <f t="shared" si="36"/>
        <v/>
      </c>
      <c r="BB17" s="10" t="str">
        <f t="shared" si="37"/>
        <v/>
      </c>
      <c r="BC17" s="10" t="str">
        <f t="shared" si="38"/>
        <v/>
      </c>
      <c r="BD17" s="26" t="str">
        <f t="shared" si="39"/>
        <v/>
      </c>
      <c r="BE17" s="10" t="str">
        <f t="shared" si="40"/>
        <v/>
      </c>
      <c r="BF17" s="10" t="str">
        <f t="shared" si="41"/>
        <v/>
      </c>
      <c r="BG17" s="10" t="str">
        <f t="shared" si="42"/>
        <v/>
      </c>
      <c r="BH17" s="10" t="str">
        <f t="shared" si="43"/>
        <v/>
      </c>
      <c r="BI17" s="10" t="str">
        <f t="shared" si="44"/>
        <v/>
      </c>
      <c r="BJ17" s="10" t="str">
        <f t="shared" si="45"/>
        <v/>
      </c>
      <c r="BK17" s="10" t="str">
        <f t="shared" si="46"/>
        <v/>
      </c>
      <c r="BL17" s="10" t="str">
        <f t="shared" si="47"/>
        <v/>
      </c>
      <c r="BM17" s="10" t="str">
        <f t="shared" si="48"/>
        <v/>
      </c>
      <c r="BN17" s="10" t="e">
        <f t="shared" si="49"/>
        <v>#N/A</v>
      </c>
      <c r="BO17" s="10" t="str">
        <f t="shared" si="80"/>
        <v/>
      </c>
      <c r="BP17" s="10" t="str">
        <f t="shared" si="50"/>
        <v/>
      </c>
      <c r="BQ17" s="10" t="str">
        <f t="shared" si="74"/>
        <v/>
      </c>
      <c r="BR17" s="28" t="str">
        <f t="shared" si="51"/>
        <v/>
      </c>
      <c r="BS17" s="40" t="str">
        <f t="shared" si="75"/>
        <v/>
      </c>
      <c r="BX17" s="138"/>
      <c r="BY17" s="10" t="e">
        <f t="shared" si="52"/>
        <v>#N/A</v>
      </c>
      <c r="BZ17" s="10" t="e">
        <f t="shared" si="76"/>
        <v>#N/A</v>
      </c>
      <c r="CA17" s="10" t="str">
        <f t="shared" si="53"/>
        <v/>
      </c>
      <c r="CB17" s="10" t="str">
        <f>IF(AND(Sufficient_data="Yes",Include_study="Yes",Moderator&lt;&gt;""),'Moderator Analysis'!F:F-CL$2,"")</f>
        <v/>
      </c>
      <c r="CC17" s="10" t="str">
        <f>IF(AND(Sufficient_data="Yes",Include_study="Yes",Moderator&lt;&gt;""),'Moderator Analysis'!E:E-CL$3,"")</f>
        <v/>
      </c>
      <c r="CD17" s="40" t="str">
        <f>IF(AND(Sufficient_data="Yes",Include_study="Yes",Moderator&lt;&gt;""),CA:CA*('Moderator Analysis'!F:F-CL$5-CL$4*'Moderator Analysis'!E:E)^2,"")</f>
        <v/>
      </c>
      <c r="CF17" s="75" t="str">
        <f t="shared" si="77"/>
        <v/>
      </c>
      <c r="CG17" s="18" t="str">
        <f>IF(AND(Sufficient_data="Yes",Include_study="Yes",CF17&lt;&gt;""),'Moderator Analysis'!F:F-'Moderator Analysis'!J$37,"")</f>
        <v/>
      </c>
      <c r="CH17" s="18" t="str">
        <f>IF(AND(Sufficient_data="Yes",Include_study="Yes",CF17&lt;&gt;""),'Moderator Analysis'!E:E-SUMPRODUCT('Moderator Analysis'!E:E,CF:CF)/SUM(CF:CF),"")</f>
        <v/>
      </c>
      <c r="CI17" s="79" t="str">
        <f>IF(AND(Sufficient_data="Yes",Include_study="Yes",CF17&lt;&gt;""),CF:CF*('Moderator Analysis'!F:F-'Moderator Analysis'!J$29-'Moderator Analysis'!J$30*'Moderator Analysis'!E:E)^2,"")</f>
        <v/>
      </c>
      <c r="CJ17" s="12"/>
      <c r="CN17" s="138"/>
      <c r="CO17" s="140"/>
      <c r="CP17" s="28" t="str">
        <f>IF(AND(Include_study="Yes",Sufficient_data="Yes"),1/'Publication Bias Analysis'!F17^2,"")</f>
        <v/>
      </c>
      <c r="CQ17" s="28" t="str">
        <f>IF(AND(Include_study="Yes",Sufficient_data="Yes"),1/('Publication Bias Analysis'!F:F^2+IF(Additional_model="Fixed effect",0,Calculations!DD$11)),"")</f>
        <v/>
      </c>
      <c r="CR17" s="28" t="str">
        <f>IF(AND(Include_study="Yes",Sufficient_data="Yes"),1/('Publication Bias Analysis'!F:F^2+IF(Additional_model="Fixed effect",0,'Publication Bias Analysis'!L$32)),"")</f>
        <v/>
      </c>
      <c r="CS17" s="28" t="str">
        <f>IF(AND(Include_study="Yes",Sufficient_data="Yes"),'Publication Bias Analysis'!E:E-IF(Trim_and_fill="Off",'Publication Bias Analysis'!I$29,'Publication Bias Analysis'!I$37),"")</f>
        <v/>
      </c>
      <c r="CT17" s="28" t="str">
        <f t="shared" si="54"/>
        <v/>
      </c>
      <c r="CU17" s="28" t="str">
        <f t="shared" si="55"/>
        <v/>
      </c>
      <c r="CV17" s="90" t="str">
        <f t="shared" si="56"/>
        <v/>
      </c>
      <c r="CW17" s="89" t="str">
        <f>IF(AND(Include_study="Yes",Sufficient_data="Yes"),CV:CV+IF(DH:DH&lt;0,-1,1)*COUNTIF(CV$2:CV16,CV:CV),"")</f>
        <v/>
      </c>
      <c r="CX17" s="89" t="str">
        <f>IF(AND(Include_study="Yes",Sufficient_data="Yes"),RANK(DL:DL,DL:DL,1)*IF(DK:DK&lt;0,-1,1)+IF(DK:DK&lt;0,-1,1)*COUNTIF(CV$2:CV16,CV:CV),"")</f>
        <v/>
      </c>
      <c r="CY17" s="89" t="str">
        <f>IF(AND(Include_study="Yes",Sufficient_data="Yes"),RANK(DO:DO,DO:DO,1)*IF(DN:DN&lt;0,-1,1)+IF(DN:DN&lt;0,-1,1)*COUNTIF(CV$2:CV16,CV:CV),"")</f>
        <v/>
      </c>
      <c r="CZ17" s="10" t="e">
        <f>IF(AND(Include_study="Yes",Sufficient_data="Yes"),'Publication Bias Analysis'!E:E,NA())</f>
        <v>#N/A</v>
      </c>
      <c r="DA17" s="40" t="e">
        <f>IF(AND(Include_study="Yes",Sufficient_data="Yes"),'Publication Bias Analysis'!F:F,NA())</f>
        <v>#N/A</v>
      </c>
      <c r="DC17" s="9"/>
      <c r="DD17" s="9"/>
      <c r="DG17" s="133"/>
      <c r="DH17" s="28" t="str">
        <f>IF(AND(Include_study="Yes",Sufficient_data="Yes"),IF('Publication Bias Analysis'!L$38="Left",CZ:CZ-'Publication Bias Analysis'!I$29,'Publication Bias Analysis'!I$29-'Publication Bias Analysis'!E:E),"")</f>
        <v/>
      </c>
      <c r="DI17" s="28" t="str">
        <f t="shared" si="81"/>
        <v/>
      </c>
      <c r="DJ17" s="40" t="str">
        <f>IF(AND(Include_study="Yes",Sufficient_data="Yes"),1/('Publication Bias Analysis'!F:F^2+IF(Additional_model="Fixed effect",0,$DS$6)),"")</f>
        <v/>
      </c>
      <c r="DK17" s="28" t="str">
        <f>IF(AND(Include_study="Yes",Sufficient_data="Yes"),IF('Publication Bias Analysis'!L$38="Left",CZ:CZ-DS$3,DS$3-'Publication Bias Analysis'!E:E),"")</f>
        <v/>
      </c>
      <c r="DL17" s="28" t="str">
        <f t="shared" si="82"/>
        <v/>
      </c>
      <c r="DM17" s="40" t="str">
        <f>IF(AND(DK17&lt;&gt;"",CW17&lt;=MAX(CW:CW)-DS$7),1/('Publication Bias Analysis'!F:F^2+IF(Additional_model="Fixed effect",0,$DS$13)),"")</f>
        <v/>
      </c>
      <c r="DN17" s="10" t="str">
        <f>IF(AND(Include_study="Yes",Sufficient_data="Yes"),IF('Publication Bias Analysis'!L$38="Left",CZ:CZ-DS$10,DS$10-CZ:CZ),"")</f>
        <v/>
      </c>
      <c r="DO17" s="10" t="str">
        <f t="shared" si="83"/>
        <v/>
      </c>
      <c r="DP17" s="40" t="str">
        <f t="shared" si="60"/>
        <v/>
      </c>
      <c r="DR17" s="3" t="s">
        <v>151</v>
      </c>
      <c r="DS17" s="93">
        <f>SUMPRODUCT(--(CY:CY&lt;=(MAX(CY:CY)-$DS$21)),DP:DP,'Publication Bias Analysis'!E:E)/SUMIF(CY:CY,"&lt;="&amp;MAX(CY:CY)-$DS$21,DP:DP)</f>
        <v>1.3544107965766952</v>
      </c>
      <c r="DU17" s="48">
        <v>16</v>
      </c>
      <c r="DV17" s="14" t="str">
        <f>IF(Trim_and_fill="On",IF(DS$21&gt;(COUNT(DV$2:DV16)),IF(COUNTIF(CW:CW,-1*(MAX(CW:CW)-DU17+1))=1,"",MAX(CW:CW)-DU17+1),""),"")</f>
        <v/>
      </c>
      <c r="DW17" s="10" t="str">
        <f t="shared" si="61"/>
        <v/>
      </c>
      <c r="DX17" s="10" t="str">
        <f t="shared" si="62"/>
        <v/>
      </c>
      <c r="DY17" s="10" t="str">
        <f t="shared" si="63"/>
        <v/>
      </c>
      <c r="DZ17" s="28" t="str">
        <f>IF(DV17&lt;&gt;"",1/(DX17^2+IF(Additional_model="Fixed effect",0,'Publication Bias Analysis'!L$32)),"")</f>
        <v/>
      </c>
      <c r="EA17" s="40" t="str">
        <f>IF(DV17&lt;&gt;"",DW:DW-'Publication Bias Analysis'!I$37,"")</f>
        <v/>
      </c>
      <c r="EC17" s="48">
        <v>16</v>
      </c>
      <c r="ED17" s="10" t="e">
        <f t="shared" si="64"/>
        <v>#N/A</v>
      </c>
      <c r="EE17" s="40" t="e">
        <f t="shared" si="65"/>
        <v>#N/A</v>
      </c>
      <c r="EG17" s="133"/>
      <c r="EH17" s="10" t="str">
        <f t="shared" si="66"/>
        <v/>
      </c>
      <c r="EI17" s="40" t="str">
        <f>IF(AND(Include_study="Yes",Sufficient_data="Yes"),Z_score-('Publication Bias Analysis'!P$3+'Publication Bias Analysis'!P$4*Inverse_standard_error),"")</f>
        <v/>
      </c>
      <c r="EK17" s="133"/>
      <c r="EL17" s="10" t="str">
        <f>IF(AND(Include_study="Yes",Sufficient_data="Yes"),(CZ:CZ-SUMPRODUCT(Calculations!CP:CP,'Publication Bias Analysis'!E:E)/SUM(Calculations!CP:CP))/(SQRT(EM:EM)),"")</f>
        <v/>
      </c>
      <c r="EM17" s="10" t="str">
        <f>IF(AND(Include_study="Yes",Sufficient_data="Yes"),'Publication Bias Analysis'!F:F^2-1/(SUM(Calculations!CP:CP)),"")</f>
        <v/>
      </c>
      <c r="EN17" s="14" t="str">
        <f t="shared" si="84"/>
        <v/>
      </c>
      <c r="EO17" s="14" t="str">
        <f t="shared" si="85"/>
        <v/>
      </c>
      <c r="EP17" s="14" t="str">
        <f>IF(AND(Include_study="Yes",Sufficient_data="Yes"),COUNTIFS(EN$2:EN16,"&lt;"&amp;EN17,EO$2:EO16,"&lt;"&amp;EO17)+COUNTIFS(EN18:EN$201,"&lt;"&amp;EN17,EO18:EO$201,"&lt;"&amp;EO17)+COUNTIFS(EN$2:EN16,"&gt;"&amp;EN17,EO$2:EO16,"&gt;"&amp;EO17)+COUNTIFS(EN18:EN$201,"&gt;"&amp;EN17,EO18:EO$201,"&gt;"&amp;EO17),"")</f>
        <v/>
      </c>
      <c r="EQ17" s="83" t="str">
        <f>IF(AND(Include_study="Yes",Sufficient_data="Yes"),COUNTIFS(EN$2:EN16,"&lt;"&amp;EN17,EO$2:EO16,"&gt;"&amp;EO17)+COUNTIFS(EN18:EN$201,"&lt;"&amp;EN17,EO18:EO$201,"&gt;"&amp;EO17)+COUNTIFS(EN$2:EN16,"&gt;"&amp;EN17,EO$2:EO16,"&lt;"&amp;EO17)+COUNTIFS(EN18:EN$201,"&gt;"&amp;EN17,EO18:EO$201,"&lt;"&amp;EO17),"")</f>
        <v/>
      </c>
      <c r="ES17" s="133"/>
      <c r="EX17" s="133"/>
      <c r="EY17" s="10" t="e">
        <f t="shared" si="69"/>
        <v>#N/A</v>
      </c>
      <c r="EZ17" s="10" t="e">
        <f t="shared" si="70"/>
        <v>#N/A</v>
      </c>
      <c r="FA17" s="10" t="str">
        <f t="shared" si="71"/>
        <v/>
      </c>
      <c r="FB17" s="40" t="str">
        <f>IF(AND(Include_study="Yes",Sufficient_data="Yes"),Z_score-('Publication Bias Analysis'!AK45+'Publication Bias Analysis'!AK$31*Inverse_standard_error),"")</f>
        <v/>
      </c>
      <c r="FH17" s="133"/>
      <c r="FI17" s="14" t="str">
        <f>IF(Z_score&lt;&gt;"",RANK('Publication Bias Analysis'!AS:AS,'Publication Bias Analysis'!AS:AS,1)+COUNTIF('Publication Bias Analysis'!AS$2:AS16,'Publication Bias Analysis'!AS17),"")</f>
        <v/>
      </c>
      <c r="FJ17" s="10" t="str">
        <f t="shared" si="72"/>
        <v/>
      </c>
      <c r="FK17" s="10" t="e">
        <f>IF(AND(Include_study="Yes",Sufficient_data="Yes"),'Publication Bias Analysis'!AR17,NA())</f>
        <v>#N/A</v>
      </c>
      <c r="FL17" s="28" t="e">
        <f>IF(AND(Include_study="Yes",Sufficient_data="Yes"),'Publication Bias Analysis'!AS17,NA())</f>
        <v>#N/A</v>
      </c>
      <c r="FM17" s="10" t="str">
        <f>IF(AND(Include_study="Yes",Sufficient_data="Yes"),'Publication Bias Analysis'!AR:AR-AVERAGE('Publication Bias Analysis'!AR:AR),"")</f>
        <v/>
      </c>
      <c r="FN17" s="40" t="str">
        <f>IF(AND(Include_study="Yes",Sufficient_data="Yes"),FL:FL-('Publication Bias Analysis'!AV$30+FK:FK*'Publication Bias Analysis'!AV$31),"")</f>
        <v/>
      </c>
      <c r="FT17" s="133"/>
      <c r="FU17" s="10" t="str">
        <f t="shared" si="73"/>
        <v/>
      </c>
      <c r="FV17" s="19" t="str">
        <f t="shared" si="86"/>
        <v/>
      </c>
      <c r="FW17" s="40" t="str">
        <f t="shared" si="79"/>
        <v/>
      </c>
    </row>
    <row r="18" spans="1:179" ht="12" customHeight="1" x14ac:dyDescent="0.2">
      <c r="A18" s="129"/>
      <c r="B18" s="26" t="str">
        <f t="shared" si="0"/>
        <v/>
      </c>
      <c r="C18" s="26" t="str">
        <f>IF(B18&lt;&gt;"",IF(B18=0,COUNTIF(B$2:B17,0)+1,COUNTIF(B$2:B17,B18)+B18+COUNTIF(B:B,0)),"")</f>
        <v/>
      </c>
      <c r="D18" s="26" t="str">
        <f t="shared" si="1"/>
        <v/>
      </c>
      <c r="E18" s="10" t="str">
        <f>IF(AND(Sufficient_data="Yes",Include_study="Yes",Input!Study_name&lt;&gt;""),Input!Study_name,"")</f>
        <v/>
      </c>
      <c r="F18" s="10" t="str">
        <f>IF(AND(Sufficient_data="Yes",Include_study="Yes"),Input!Correlation,"")</f>
        <v/>
      </c>
      <c r="G18" s="18" t="str">
        <f t="shared" si="2"/>
        <v/>
      </c>
      <c r="H18" s="18" t="str">
        <f>IF(AND(Sufficient_data="Yes",Include_study="Yes"),Input!Number_of_subjects,"")</f>
        <v/>
      </c>
      <c r="I18" s="10" t="str">
        <f t="shared" si="3"/>
        <v/>
      </c>
      <c r="J18" s="10" t="str">
        <f t="shared" si="4"/>
        <v/>
      </c>
      <c r="K18" s="10" t="str">
        <f t="shared" si="5"/>
        <v/>
      </c>
      <c r="L18" s="10" t="str">
        <f t="shared" si="6"/>
        <v/>
      </c>
      <c r="M18" s="10" t="str">
        <f t="shared" si="7"/>
        <v/>
      </c>
      <c r="N18" s="10" t="str">
        <f t="shared" si="8"/>
        <v/>
      </c>
      <c r="O18" s="105" t="str">
        <f t="shared" si="9"/>
        <v/>
      </c>
      <c r="P18" s="68" t="str">
        <f t="shared" si="10"/>
        <v/>
      </c>
      <c r="R18" s="57" t="e">
        <f t="shared" si="11"/>
        <v>#N/A</v>
      </c>
      <c r="S18" s="10" t="e">
        <f t="shared" si="12"/>
        <v>#N/A</v>
      </c>
      <c r="T18" s="40" t="e">
        <f t="shared" si="13"/>
        <v>#N/A</v>
      </c>
      <c r="Y18" s="129"/>
      <c r="Z18" s="26" t="str">
        <f t="shared" si="14"/>
        <v/>
      </c>
      <c r="AA18" s="26" t="str">
        <f>IF(AND(Sufficient_data="Yes",Include_study="Yes",Input!Study_name&lt;&gt;"",Subgroup&lt;&gt;""),Input!Study_name,"")</f>
        <v/>
      </c>
      <c r="AB18" s="10" t="str">
        <f t="shared" si="15"/>
        <v/>
      </c>
      <c r="AC18" s="19" t="str">
        <f>IF(AND(Sufficient_data="Yes",Include_study="Yes",Subgroup&lt;&gt;""),Input!Correlation,"")</f>
        <v/>
      </c>
      <c r="AD18" s="19" t="str">
        <f t="shared" si="16"/>
        <v/>
      </c>
      <c r="AE18" s="10" t="str">
        <f t="shared" si="17"/>
        <v/>
      </c>
      <c r="AF18" s="10" t="str">
        <f t="shared" si="18"/>
        <v/>
      </c>
      <c r="AG18" s="10" t="str">
        <f t="shared" si="19"/>
        <v/>
      </c>
      <c r="AH18" s="4" t="str">
        <f t="shared" si="20"/>
        <v/>
      </c>
      <c r="AI18" s="35" t="str">
        <f t="shared" si="21"/>
        <v/>
      </c>
      <c r="AJ18" s="108" t="str">
        <f t="shared" si="22"/>
        <v/>
      </c>
      <c r="AK18" s="68" t="str">
        <f t="shared" si="23"/>
        <v/>
      </c>
      <c r="AM18" s="57" t="e">
        <f t="shared" si="24"/>
        <v>#N/A</v>
      </c>
      <c r="AN18" s="10" t="e">
        <f t="shared" si="25"/>
        <v>#N/A</v>
      </c>
      <c r="AO18" s="40" t="e">
        <f t="shared" si="26"/>
        <v>#N/A</v>
      </c>
      <c r="AQ18" s="71" t="str">
        <f t="shared" si="27"/>
        <v/>
      </c>
      <c r="AR18" s="10" t="str">
        <f>IF(AND(Sufficient_data="Yes",Include_study="Yes",Subgroup&lt;&gt;""),IF(COUNTIFS(Input!F$2:F17,"="&amp;"Yes",Input!C$2:C17,"="&amp;"Yes",Input!G$2:G17,"="&amp;Subgroup)&gt;0,"",Subgroup),"")</f>
        <v/>
      </c>
      <c r="AS18" s="26" t="str">
        <f t="shared" si="28"/>
        <v/>
      </c>
      <c r="AT18" s="14" t="str">
        <f t="shared" si="29"/>
        <v/>
      </c>
      <c r="AU18" s="10" t="str">
        <f t="shared" si="30"/>
        <v/>
      </c>
      <c r="AV18" s="19" t="str">
        <f t="shared" si="31"/>
        <v/>
      </c>
      <c r="AW18" s="10" t="str">
        <f t="shared" si="32"/>
        <v/>
      </c>
      <c r="AX18" s="10" t="str">
        <f t="shared" si="33"/>
        <v/>
      </c>
      <c r="AY18" s="10" t="str">
        <f t="shared" si="34"/>
        <v/>
      </c>
      <c r="AZ18" s="10" t="str">
        <f t="shared" si="35"/>
        <v/>
      </c>
      <c r="BA18" s="10" t="str">
        <f t="shared" si="36"/>
        <v/>
      </c>
      <c r="BB18" s="10" t="str">
        <f t="shared" si="37"/>
        <v/>
      </c>
      <c r="BC18" s="10" t="str">
        <f t="shared" si="38"/>
        <v/>
      </c>
      <c r="BD18" s="26" t="str">
        <f t="shared" si="39"/>
        <v/>
      </c>
      <c r="BE18" s="10" t="str">
        <f t="shared" si="40"/>
        <v/>
      </c>
      <c r="BF18" s="10" t="str">
        <f t="shared" si="41"/>
        <v/>
      </c>
      <c r="BG18" s="10" t="str">
        <f t="shared" si="42"/>
        <v/>
      </c>
      <c r="BH18" s="10" t="str">
        <f t="shared" si="43"/>
        <v/>
      </c>
      <c r="BI18" s="10" t="str">
        <f t="shared" si="44"/>
        <v/>
      </c>
      <c r="BJ18" s="10" t="str">
        <f t="shared" si="45"/>
        <v/>
      </c>
      <c r="BK18" s="10" t="str">
        <f t="shared" si="46"/>
        <v/>
      </c>
      <c r="BL18" s="10" t="str">
        <f t="shared" si="47"/>
        <v/>
      </c>
      <c r="BM18" s="10" t="str">
        <f t="shared" si="48"/>
        <v/>
      </c>
      <c r="BN18" s="10" t="e">
        <f t="shared" si="49"/>
        <v>#N/A</v>
      </c>
      <c r="BO18" s="10" t="str">
        <f t="shared" si="80"/>
        <v/>
      </c>
      <c r="BP18" s="10" t="str">
        <f t="shared" si="50"/>
        <v/>
      </c>
      <c r="BQ18" s="10" t="str">
        <f t="shared" si="74"/>
        <v/>
      </c>
      <c r="BR18" s="28" t="str">
        <f t="shared" si="51"/>
        <v/>
      </c>
      <c r="BS18" s="40" t="str">
        <f t="shared" si="75"/>
        <v/>
      </c>
      <c r="BU18" s="115" t="s">
        <v>61</v>
      </c>
      <c r="BV18" s="115"/>
      <c r="BX18" s="138"/>
      <c r="BY18" s="10" t="e">
        <f t="shared" si="52"/>
        <v>#N/A</v>
      </c>
      <c r="BZ18" s="10" t="e">
        <f t="shared" si="76"/>
        <v>#N/A</v>
      </c>
      <c r="CA18" s="10" t="str">
        <f t="shared" si="53"/>
        <v/>
      </c>
      <c r="CB18" s="10" t="str">
        <f>IF(AND(Sufficient_data="Yes",Include_study="Yes",Moderator&lt;&gt;""),'Moderator Analysis'!F:F-CL$2,"")</f>
        <v/>
      </c>
      <c r="CC18" s="10" t="str">
        <f>IF(AND(Sufficient_data="Yes",Include_study="Yes",Moderator&lt;&gt;""),'Moderator Analysis'!E:E-CL$3,"")</f>
        <v/>
      </c>
      <c r="CD18" s="40" t="str">
        <f>IF(AND(Sufficient_data="Yes",Include_study="Yes",Moderator&lt;&gt;""),CA:CA*('Moderator Analysis'!F:F-CL$5-CL$4*'Moderator Analysis'!E:E)^2,"")</f>
        <v/>
      </c>
      <c r="CF18" s="75" t="str">
        <f t="shared" si="77"/>
        <v/>
      </c>
      <c r="CG18" s="18" t="str">
        <f>IF(AND(Sufficient_data="Yes",Include_study="Yes",CF18&lt;&gt;""),'Moderator Analysis'!F:F-'Moderator Analysis'!J$37,"")</f>
        <v/>
      </c>
      <c r="CH18" s="18" t="str">
        <f>IF(AND(Sufficient_data="Yes",Include_study="Yes",CF18&lt;&gt;""),'Moderator Analysis'!E:E-SUMPRODUCT('Moderator Analysis'!E:E,CF:CF)/SUM(CF:CF),"")</f>
        <v/>
      </c>
      <c r="CI18" s="79" t="str">
        <f>IF(AND(Sufficient_data="Yes",Include_study="Yes",CF18&lt;&gt;""),CF:CF*('Moderator Analysis'!F:F-'Moderator Analysis'!J$29-'Moderator Analysis'!J$30*'Moderator Analysis'!E:E)^2,"")</f>
        <v/>
      </c>
      <c r="CJ18" s="12"/>
      <c r="CN18" s="138"/>
      <c r="CO18" s="140"/>
      <c r="CP18" s="28" t="str">
        <f>IF(AND(Include_study="Yes",Sufficient_data="Yes"),1/'Publication Bias Analysis'!F18^2,"")</f>
        <v/>
      </c>
      <c r="CQ18" s="28" t="str">
        <f>IF(AND(Include_study="Yes",Sufficient_data="Yes"),1/('Publication Bias Analysis'!F:F^2+IF(Additional_model="Fixed effect",0,Calculations!DD$11)),"")</f>
        <v/>
      </c>
      <c r="CR18" s="28" t="str">
        <f>IF(AND(Include_study="Yes",Sufficient_data="Yes"),1/('Publication Bias Analysis'!F:F^2+IF(Additional_model="Fixed effect",0,'Publication Bias Analysis'!L$32)),"")</f>
        <v/>
      </c>
      <c r="CS18" s="28" t="str">
        <f>IF(AND(Include_study="Yes",Sufficient_data="Yes"),'Publication Bias Analysis'!E:E-IF(Trim_and_fill="Off",'Publication Bias Analysis'!I$29,'Publication Bias Analysis'!I$37),"")</f>
        <v/>
      </c>
      <c r="CT18" s="28" t="str">
        <f t="shared" si="54"/>
        <v/>
      </c>
      <c r="CU18" s="28" t="str">
        <f t="shared" si="55"/>
        <v/>
      </c>
      <c r="CV18" s="90" t="str">
        <f t="shared" si="56"/>
        <v/>
      </c>
      <c r="CW18" s="89" t="str">
        <f>IF(AND(Include_study="Yes",Sufficient_data="Yes"),CV:CV+IF(DH:DH&lt;0,-1,1)*COUNTIF(CV$2:CV17,CV:CV),"")</f>
        <v/>
      </c>
      <c r="CX18" s="89" t="str">
        <f>IF(AND(Include_study="Yes",Sufficient_data="Yes"),RANK(DL:DL,DL:DL,1)*IF(DK:DK&lt;0,-1,1)+IF(DK:DK&lt;0,-1,1)*COUNTIF(CV$2:CV17,CV:CV),"")</f>
        <v/>
      </c>
      <c r="CY18" s="89" t="str">
        <f>IF(AND(Include_study="Yes",Sufficient_data="Yes"),RANK(DO:DO,DO:DO,1)*IF(DN:DN&lt;0,-1,1)+IF(DN:DN&lt;0,-1,1)*COUNTIF(CV$2:CV17,CV:CV),"")</f>
        <v/>
      </c>
      <c r="CZ18" s="10" t="e">
        <f>IF(AND(Include_study="Yes",Sufficient_data="Yes"),'Publication Bias Analysis'!E:E,NA())</f>
        <v>#N/A</v>
      </c>
      <c r="DA18" s="40" t="e">
        <f>IF(AND(Include_study="Yes",Sufficient_data="Yes"),'Publication Bias Analysis'!F:F,NA())</f>
        <v>#N/A</v>
      </c>
      <c r="DC18" s="115" t="s">
        <v>183</v>
      </c>
      <c r="DD18" s="115"/>
      <c r="DG18" s="133"/>
      <c r="DH18" s="28" t="str">
        <f>IF(AND(Include_study="Yes",Sufficient_data="Yes"),IF('Publication Bias Analysis'!L$38="Left",CZ:CZ-'Publication Bias Analysis'!I$29,'Publication Bias Analysis'!I$29-'Publication Bias Analysis'!E:E),"")</f>
        <v/>
      </c>
      <c r="DI18" s="28" t="str">
        <f t="shared" si="81"/>
        <v/>
      </c>
      <c r="DJ18" s="40" t="str">
        <f>IF(AND(Include_study="Yes",Sufficient_data="Yes"),1/('Publication Bias Analysis'!F:F^2+IF(Additional_model="Fixed effect",0,$DS$6)),"")</f>
        <v/>
      </c>
      <c r="DK18" s="28" t="str">
        <f>IF(AND(Include_study="Yes",Sufficient_data="Yes"),IF('Publication Bias Analysis'!L$38="Left",CZ:CZ-DS$3,DS$3-'Publication Bias Analysis'!E:E),"")</f>
        <v/>
      </c>
      <c r="DL18" s="28" t="str">
        <f t="shared" si="82"/>
        <v/>
      </c>
      <c r="DM18" s="40" t="str">
        <f>IF(AND(DK18&lt;&gt;"",CW18&lt;=MAX(CW:CW)-DS$7),1/('Publication Bias Analysis'!F:F^2+IF(Additional_model="Fixed effect",0,$DS$13)),"")</f>
        <v/>
      </c>
      <c r="DN18" s="10" t="str">
        <f>IF(AND(Include_study="Yes",Sufficient_data="Yes"),IF('Publication Bias Analysis'!L$38="Left",CZ:CZ-DS$10,DS$10-CZ:CZ),"")</f>
        <v/>
      </c>
      <c r="DO18" s="10" t="str">
        <f t="shared" si="83"/>
        <v/>
      </c>
      <c r="DP18" s="40" t="str">
        <f t="shared" si="60"/>
        <v/>
      </c>
      <c r="DR18" s="115" t="s">
        <v>6</v>
      </c>
      <c r="DS18" s="115"/>
      <c r="DU18" s="48">
        <v>17</v>
      </c>
      <c r="DV18" s="14" t="str">
        <f>IF(Trim_and_fill="On",IF(DS$21&gt;(COUNT(DV$2:DV17)),IF(COUNTIF(CW:CW,-1*(MAX(CW:CW)-DU18+1))=1,"",MAX(CW:CW)-DU18+1),""),"")</f>
        <v/>
      </c>
      <c r="DW18" s="10" t="str">
        <f t="shared" si="61"/>
        <v/>
      </c>
      <c r="DX18" s="10" t="str">
        <f t="shared" si="62"/>
        <v/>
      </c>
      <c r="DY18" s="10" t="str">
        <f t="shared" si="63"/>
        <v/>
      </c>
      <c r="DZ18" s="28" t="str">
        <f>IF(DV18&lt;&gt;"",1/(DX18^2+IF(Additional_model="Fixed effect",0,'Publication Bias Analysis'!L$32)),"")</f>
        <v/>
      </c>
      <c r="EA18" s="40" t="str">
        <f>IF(DV18&lt;&gt;"",DW:DW-'Publication Bias Analysis'!I$37,"")</f>
        <v/>
      </c>
      <c r="EC18" s="48">
        <v>17</v>
      </c>
      <c r="ED18" s="10" t="e">
        <f t="shared" si="64"/>
        <v>#N/A</v>
      </c>
      <c r="EE18" s="40" t="e">
        <f t="shared" si="65"/>
        <v>#N/A</v>
      </c>
      <c r="EG18" s="133"/>
      <c r="EH18" s="10" t="str">
        <f t="shared" si="66"/>
        <v/>
      </c>
      <c r="EI18" s="40" t="str">
        <f>IF(AND(Include_study="Yes",Sufficient_data="Yes"),Z_score-('Publication Bias Analysis'!P$3+'Publication Bias Analysis'!P$4*Inverse_standard_error),"")</f>
        <v/>
      </c>
      <c r="EK18" s="133"/>
      <c r="EL18" s="10" t="str">
        <f>IF(AND(Include_study="Yes",Sufficient_data="Yes"),(CZ:CZ-SUMPRODUCT(Calculations!CP:CP,'Publication Bias Analysis'!E:E)/SUM(Calculations!CP:CP))/(SQRT(EM:EM)),"")</f>
        <v/>
      </c>
      <c r="EM18" s="10" t="str">
        <f>IF(AND(Include_study="Yes",Sufficient_data="Yes"),'Publication Bias Analysis'!F:F^2-1/(SUM(Calculations!CP:CP)),"")</f>
        <v/>
      </c>
      <c r="EN18" s="14" t="str">
        <f t="shared" si="84"/>
        <v/>
      </c>
      <c r="EO18" s="14" t="str">
        <f t="shared" si="85"/>
        <v/>
      </c>
      <c r="EP18" s="14" t="str">
        <f>IF(AND(Include_study="Yes",Sufficient_data="Yes"),COUNTIFS(EN$2:EN17,"&lt;"&amp;EN18,EO$2:EO17,"&lt;"&amp;EO18)+COUNTIFS(EN19:EN$201,"&lt;"&amp;EN18,EO19:EO$201,"&lt;"&amp;EO18)+COUNTIFS(EN$2:EN17,"&gt;"&amp;EN18,EO$2:EO17,"&gt;"&amp;EO18)+COUNTIFS(EN19:EN$201,"&gt;"&amp;EN18,EO19:EO$201,"&gt;"&amp;EO18),"")</f>
        <v/>
      </c>
      <c r="EQ18" s="83" t="str">
        <f>IF(AND(Include_study="Yes",Sufficient_data="Yes"),COUNTIFS(EN$2:EN17,"&lt;"&amp;EN18,EO$2:EO17,"&gt;"&amp;EO18)+COUNTIFS(EN19:EN$201,"&lt;"&amp;EN18,EO19:EO$201,"&gt;"&amp;EO18)+COUNTIFS(EN$2:EN17,"&gt;"&amp;EN18,EO$2:EO17,"&lt;"&amp;EO18)+COUNTIFS(EN19:EN$201,"&gt;"&amp;EN18,EO19:EO$201,"&lt;"&amp;EO18),"")</f>
        <v/>
      </c>
      <c r="ES18" s="133"/>
      <c r="EX18" s="133"/>
      <c r="EY18" s="10" t="e">
        <f t="shared" si="69"/>
        <v>#N/A</v>
      </c>
      <c r="EZ18" s="10" t="e">
        <f t="shared" si="70"/>
        <v>#N/A</v>
      </c>
      <c r="FA18" s="10" t="str">
        <f t="shared" si="71"/>
        <v/>
      </c>
      <c r="FB18" s="40" t="str">
        <f>IF(AND(Include_study="Yes",Sufficient_data="Yes"),Z_score-('Publication Bias Analysis'!AK46+'Publication Bias Analysis'!AK$31*Inverse_standard_error),"")</f>
        <v/>
      </c>
      <c r="FH18" s="133"/>
      <c r="FI18" s="14" t="str">
        <f>IF(Z_score&lt;&gt;"",RANK('Publication Bias Analysis'!AS:AS,'Publication Bias Analysis'!AS:AS,1)+COUNTIF('Publication Bias Analysis'!AS$2:AS17,'Publication Bias Analysis'!AS18),"")</f>
        <v/>
      </c>
      <c r="FJ18" s="10" t="str">
        <f t="shared" si="72"/>
        <v/>
      </c>
      <c r="FK18" s="10" t="e">
        <f>IF(AND(Include_study="Yes",Sufficient_data="Yes"),'Publication Bias Analysis'!AR18,NA())</f>
        <v>#N/A</v>
      </c>
      <c r="FL18" s="28" t="e">
        <f>IF(AND(Include_study="Yes",Sufficient_data="Yes"),'Publication Bias Analysis'!AS18,NA())</f>
        <v>#N/A</v>
      </c>
      <c r="FM18" s="10" t="str">
        <f>IF(AND(Include_study="Yes",Sufficient_data="Yes"),'Publication Bias Analysis'!AR:AR-AVERAGE('Publication Bias Analysis'!AR:AR),"")</f>
        <v/>
      </c>
      <c r="FN18" s="40" t="str">
        <f>IF(AND(Include_study="Yes",Sufficient_data="Yes"),FL:FL-('Publication Bias Analysis'!AV$30+FK:FK*'Publication Bias Analysis'!AV$31),"")</f>
        <v/>
      </c>
      <c r="FT18" s="133"/>
      <c r="FU18" s="10" t="str">
        <f t="shared" si="73"/>
        <v/>
      </c>
      <c r="FV18" s="19" t="str">
        <f t="shared" si="86"/>
        <v/>
      </c>
      <c r="FW18" s="40" t="str">
        <f t="shared" si="79"/>
        <v/>
      </c>
    </row>
    <row r="19" spans="1:179" x14ac:dyDescent="0.2">
      <c r="A19" s="129"/>
      <c r="B19" s="26" t="str">
        <f t="shared" si="0"/>
        <v/>
      </c>
      <c r="C19" s="26" t="str">
        <f>IF(B19&lt;&gt;"",IF(B19=0,COUNTIF(B$2:B18,0)+1,COUNTIF(B$2:B18,B19)+B19+COUNTIF(B:B,0)),"")</f>
        <v/>
      </c>
      <c r="D19" s="26" t="str">
        <f t="shared" si="1"/>
        <v/>
      </c>
      <c r="E19" s="10" t="str">
        <f>IF(AND(Sufficient_data="Yes",Include_study="Yes",Input!Study_name&lt;&gt;""),Input!Study_name,"")</f>
        <v/>
      </c>
      <c r="F19" s="10" t="str">
        <f>IF(AND(Sufficient_data="Yes",Include_study="Yes"),Input!Correlation,"")</f>
        <v/>
      </c>
      <c r="G19" s="18" t="str">
        <f t="shared" si="2"/>
        <v/>
      </c>
      <c r="H19" s="18" t="str">
        <f>IF(AND(Sufficient_data="Yes",Include_study="Yes"),Input!Number_of_subjects,"")</f>
        <v/>
      </c>
      <c r="I19" s="10" t="str">
        <f t="shared" si="3"/>
        <v/>
      </c>
      <c r="J19" s="10" t="str">
        <f t="shared" si="4"/>
        <v/>
      </c>
      <c r="K19" s="10" t="str">
        <f t="shared" si="5"/>
        <v/>
      </c>
      <c r="L19" s="10" t="str">
        <f t="shared" si="6"/>
        <v/>
      </c>
      <c r="M19" s="10" t="str">
        <f t="shared" si="7"/>
        <v/>
      </c>
      <c r="N19" s="10" t="str">
        <f t="shared" si="8"/>
        <v/>
      </c>
      <c r="O19" s="105" t="str">
        <f t="shared" si="9"/>
        <v/>
      </c>
      <c r="P19" s="68" t="str">
        <f t="shared" si="10"/>
        <v/>
      </c>
      <c r="R19" s="57" t="e">
        <f t="shared" si="11"/>
        <v>#N/A</v>
      </c>
      <c r="S19" s="10" t="e">
        <f t="shared" si="12"/>
        <v>#N/A</v>
      </c>
      <c r="T19" s="40" t="e">
        <f t="shared" si="13"/>
        <v>#N/A</v>
      </c>
      <c r="Y19" s="129"/>
      <c r="Z19" s="26" t="str">
        <f t="shared" si="14"/>
        <v/>
      </c>
      <c r="AA19" s="26" t="str">
        <f>IF(AND(Sufficient_data="Yes",Include_study="Yes",Input!Study_name&lt;&gt;"",Subgroup&lt;&gt;""),Input!Study_name,"")</f>
        <v/>
      </c>
      <c r="AB19" s="10" t="str">
        <f t="shared" si="15"/>
        <v/>
      </c>
      <c r="AC19" s="19" t="str">
        <f>IF(AND(Sufficient_data="Yes",Include_study="Yes",Subgroup&lt;&gt;""),Input!Correlation,"")</f>
        <v/>
      </c>
      <c r="AD19" s="19" t="str">
        <f t="shared" si="16"/>
        <v/>
      </c>
      <c r="AE19" s="10" t="str">
        <f t="shared" si="17"/>
        <v/>
      </c>
      <c r="AF19" s="10" t="str">
        <f t="shared" si="18"/>
        <v/>
      </c>
      <c r="AG19" s="10" t="str">
        <f t="shared" si="19"/>
        <v/>
      </c>
      <c r="AH19" s="4" t="str">
        <f t="shared" si="20"/>
        <v/>
      </c>
      <c r="AI19" s="35" t="str">
        <f t="shared" si="21"/>
        <v/>
      </c>
      <c r="AJ19" s="108" t="str">
        <f t="shared" si="22"/>
        <v/>
      </c>
      <c r="AK19" s="68" t="str">
        <f t="shared" si="23"/>
        <v/>
      </c>
      <c r="AM19" s="57" t="e">
        <f t="shared" si="24"/>
        <v>#N/A</v>
      </c>
      <c r="AN19" s="10" t="e">
        <f t="shared" si="25"/>
        <v>#N/A</v>
      </c>
      <c r="AO19" s="40" t="e">
        <f t="shared" si="26"/>
        <v>#N/A</v>
      </c>
      <c r="AQ19" s="71" t="str">
        <f t="shared" si="27"/>
        <v/>
      </c>
      <c r="AR19" s="10" t="str">
        <f>IF(AND(Sufficient_data="Yes",Include_study="Yes",Subgroup&lt;&gt;""),IF(COUNTIFS(Input!F$2:F18,"="&amp;"Yes",Input!C$2:C18,"="&amp;"Yes",Input!G$2:G18,"="&amp;Subgroup)&gt;0,"",Subgroup),"")</f>
        <v/>
      </c>
      <c r="AS19" s="26" t="str">
        <f t="shared" si="28"/>
        <v/>
      </c>
      <c r="AT19" s="14" t="str">
        <f t="shared" si="29"/>
        <v/>
      </c>
      <c r="AU19" s="10" t="str">
        <f t="shared" si="30"/>
        <v/>
      </c>
      <c r="AV19" s="19" t="str">
        <f t="shared" si="31"/>
        <v/>
      </c>
      <c r="AW19" s="10" t="str">
        <f t="shared" si="32"/>
        <v/>
      </c>
      <c r="AX19" s="10" t="str">
        <f t="shared" si="33"/>
        <v/>
      </c>
      <c r="AY19" s="10" t="str">
        <f t="shared" si="34"/>
        <v/>
      </c>
      <c r="AZ19" s="10" t="str">
        <f t="shared" si="35"/>
        <v/>
      </c>
      <c r="BA19" s="10" t="str">
        <f t="shared" si="36"/>
        <v/>
      </c>
      <c r="BB19" s="10" t="str">
        <f t="shared" si="37"/>
        <v/>
      </c>
      <c r="BC19" s="10" t="str">
        <f t="shared" si="38"/>
        <v/>
      </c>
      <c r="BD19" s="26" t="str">
        <f t="shared" si="39"/>
        <v/>
      </c>
      <c r="BE19" s="10" t="str">
        <f t="shared" si="40"/>
        <v/>
      </c>
      <c r="BF19" s="10" t="str">
        <f t="shared" si="41"/>
        <v/>
      </c>
      <c r="BG19" s="10" t="str">
        <f t="shared" si="42"/>
        <v/>
      </c>
      <c r="BH19" s="10" t="str">
        <f t="shared" si="43"/>
        <v/>
      </c>
      <c r="BI19" s="10" t="str">
        <f t="shared" si="44"/>
        <v/>
      </c>
      <c r="BJ19" s="10" t="str">
        <f t="shared" si="45"/>
        <v/>
      </c>
      <c r="BK19" s="10" t="str">
        <f t="shared" si="46"/>
        <v/>
      </c>
      <c r="BL19" s="10" t="str">
        <f t="shared" si="47"/>
        <v/>
      </c>
      <c r="BM19" s="10" t="str">
        <f t="shared" si="48"/>
        <v/>
      </c>
      <c r="BN19" s="10" t="e">
        <f t="shared" si="49"/>
        <v>#N/A</v>
      </c>
      <c r="BO19" s="10" t="str">
        <f t="shared" si="80"/>
        <v/>
      </c>
      <c r="BP19" s="10" t="str">
        <f t="shared" si="50"/>
        <v/>
      </c>
      <c r="BQ19" s="10" t="str">
        <f t="shared" si="74"/>
        <v/>
      </c>
      <c r="BR19" s="28" t="str">
        <f t="shared" si="51"/>
        <v/>
      </c>
      <c r="BS19" s="40" t="str">
        <f t="shared" si="75"/>
        <v/>
      </c>
      <c r="BU19" s="3" t="s">
        <v>62</v>
      </c>
      <c r="BV19" s="26">
        <f>MAX(AQ:AQ)+1</f>
        <v>15</v>
      </c>
      <c r="BX19" s="138"/>
      <c r="BY19" s="10" t="e">
        <f t="shared" si="52"/>
        <v>#N/A</v>
      </c>
      <c r="BZ19" s="10" t="e">
        <f t="shared" si="76"/>
        <v>#N/A</v>
      </c>
      <c r="CA19" s="10" t="str">
        <f t="shared" si="53"/>
        <v/>
      </c>
      <c r="CB19" s="10" t="str">
        <f>IF(AND(Sufficient_data="Yes",Include_study="Yes",Moderator&lt;&gt;""),'Moderator Analysis'!F:F-CL$2,"")</f>
        <v/>
      </c>
      <c r="CC19" s="10" t="str">
        <f>IF(AND(Sufficient_data="Yes",Include_study="Yes",Moderator&lt;&gt;""),'Moderator Analysis'!E:E-CL$3,"")</f>
        <v/>
      </c>
      <c r="CD19" s="40" t="str">
        <f>IF(AND(Sufficient_data="Yes",Include_study="Yes",Moderator&lt;&gt;""),CA:CA*('Moderator Analysis'!F:F-CL$5-CL$4*'Moderator Analysis'!E:E)^2,"")</f>
        <v/>
      </c>
      <c r="CF19" s="75" t="str">
        <f t="shared" si="77"/>
        <v/>
      </c>
      <c r="CG19" s="18" t="str">
        <f>IF(AND(Sufficient_data="Yes",Include_study="Yes",CF19&lt;&gt;""),'Moderator Analysis'!F:F-'Moderator Analysis'!J$37,"")</f>
        <v/>
      </c>
      <c r="CH19" s="18" t="str">
        <f>IF(AND(Sufficient_data="Yes",Include_study="Yes",CF19&lt;&gt;""),'Moderator Analysis'!E:E-SUMPRODUCT('Moderator Analysis'!E:E,CF:CF)/SUM(CF:CF),"")</f>
        <v/>
      </c>
      <c r="CI19" s="79" t="str">
        <f>IF(AND(Sufficient_data="Yes",Include_study="Yes",CF19&lt;&gt;""),CF:CF*('Moderator Analysis'!F:F-'Moderator Analysis'!J$29-'Moderator Analysis'!J$30*'Moderator Analysis'!E:E)^2,"")</f>
        <v/>
      </c>
      <c r="CJ19" s="12"/>
      <c r="CN19" s="138"/>
      <c r="CO19" s="140"/>
      <c r="CP19" s="28" t="str">
        <f>IF(AND(Include_study="Yes",Sufficient_data="Yes"),1/'Publication Bias Analysis'!F19^2,"")</f>
        <v/>
      </c>
      <c r="CQ19" s="28" t="str">
        <f>IF(AND(Include_study="Yes",Sufficient_data="Yes"),1/('Publication Bias Analysis'!F:F^2+IF(Additional_model="Fixed effect",0,Calculations!DD$11)),"")</f>
        <v/>
      </c>
      <c r="CR19" s="28" t="str">
        <f>IF(AND(Include_study="Yes",Sufficient_data="Yes"),1/('Publication Bias Analysis'!F:F^2+IF(Additional_model="Fixed effect",0,'Publication Bias Analysis'!L$32)),"")</f>
        <v/>
      </c>
      <c r="CS19" s="28" t="str">
        <f>IF(AND(Include_study="Yes",Sufficient_data="Yes"),'Publication Bias Analysis'!E:E-IF(Trim_and_fill="Off",'Publication Bias Analysis'!I$29,'Publication Bias Analysis'!I$37),"")</f>
        <v/>
      </c>
      <c r="CT19" s="28" t="str">
        <f t="shared" si="54"/>
        <v/>
      </c>
      <c r="CU19" s="28" t="str">
        <f t="shared" si="55"/>
        <v/>
      </c>
      <c r="CV19" s="90" t="str">
        <f t="shared" si="56"/>
        <v/>
      </c>
      <c r="CW19" s="89" t="str">
        <f>IF(AND(Include_study="Yes",Sufficient_data="Yes"),CV:CV+IF(DH:DH&lt;0,-1,1)*COUNTIF(CV$2:CV18,CV:CV),"")</f>
        <v/>
      </c>
      <c r="CX19" s="89" t="str">
        <f>IF(AND(Include_study="Yes",Sufficient_data="Yes"),RANK(DL:DL,DL:DL,1)*IF(DK:DK&lt;0,-1,1)+IF(DK:DK&lt;0,-1,1)*COUNTIF(CV$2:CV18,CV:CV),"")</f>
        <v/>
      </c>
      <c r="CY19" s="89" t="str">
        <f>IF(AND(Include_study="Yes",Sufficient_data="Yes"),RANK(DO:DO,DO:DO,1)*IF(DN:DN&lt;0,-1,1)+IF(DN:DN&lt;0,-1,1)*COUNTIF(CV$2:CV18,CV:CV),"")</f>
        <v/>
      </c>
      <c r="CZ19" s="10" t="e">
        <f>IF(AND(Include_study="Yes",Sufficient_data="Yes"),'Publication Bias Analysis'!E:E,NA())</f>
        <v>#N/A</v>
      </c>
      <c r="DA19" s="40" t="e">
        <f>IF(AND(Include_study="Yes",Sufficient_data="Yes"),'Publication Bias Analysis'!F:F,NA())</f>
        <v>#N/A</v>
      </c>
      <c r="DC19" s="3" t="s">
        <v>147</v>
      </c>
      <c r="DD19" s="10">
        <f>IF(Trim_and_fill="On",'Publication Bias Analysis'!$I$37-'Publication Bias Analysis'!$I$39,NA())</f>
        <v>5.6472657776386992E-2</v>
      </c>
      <c r="DG19" s="133"/>
      <c r="DH19" s="28" t="str">
        <f>IF(AND(Include_study="Yes",Sufficient_data="Yes"),IF('Publication Bias Analysis'!L$38="Left",CZ:CZ-'Publication Bias Analysis'!I$29,'Publication Bias Analysis'!I$29-'Publication Bias Analysis'!E:E),"")</f>
        <v/>
      </c>
      <c r="DI19" s="28" t="str">
        <f t="shared" si="81"/>
        <v/>
      </c>
      <c r="DJ19" s="40" t="str">
        <f>IF(AND(Include_study="Yes",Sufficient_data="Yes"),1/('Publication Bias Analysis'!F:F^2+IF(Additional_model="Fixed effect",0,$DS$6)),"")</f>
        <v/>
      </c>
      <c r="DK19" s="28" t="str">
        <f>IF(AND(Include_study="Yes",Sufficient_data="Yes"),IF('Publication Bias Analysis'!L$38="Left",CZ:CZ-DS$3,DS$3-'Publication Bias Analysis'!E:E),"")</f>
        <v/>
      </c>
      <c r="DL19" s="28" t="str">
        <f t="shared" si="82"/>
        <v/>
      </c>
      <c r="DM19" s="40" t="str">
        <f>IF(AND(DK19&lt;&gt;"",CW19&lt;=MAX(CW:CW)-DS$7),1/('Publication Bias Analysis'!F:F^2+IF(Additional_model="Fixed effect",0,$DS$13)),"")</f>
        <v/>
      </c>
      <c r="DN19" s="10" t="str">
        <f>IF(AND(Include_study="Yes",Sufficient_data="Yes"),IF('Publication Bias Analysis'!L$38="Left",CZ:CZ-DS$10,DS$10-CZ:CZ),"")</f>
        <v/>
      </c>
      <c r="DO19" s="10" t="str">
        <f t="shared" si="83"/>
        <v/>
      </c>
      <c r="DP19" s="40" t="str">
        <f t="shared" si="60"/>
        <v/>
      </c>
      <c r="DR19" s="3" t="s">
        <v>2</v>
      </c>
      <c r="DS19" s="10">
        <f>SUMPRODUCT(--(CY:CY&lt;=(MAX(CY:CY)-DS21)),CP:CP,'Publication Bias Analysis'!E:E,'Publication Bias Analysis'!E:E)-SUMPRODUCT(--(CY:CY&lt;=(MAX(CY:CY)-DS21)),CP:CP,'Publication Bias Analysis'!E:E)^2/SUMIF(CY:CY,"&lt;="&amp;(MAX(CY:CY)-DS21),CP:CP)</f>
        <v>1627.2654476629359</v>
      </c>
      <c r="DU19" s="48">
        <v>18</v>
      </c>
      <c r="DV19" s="14" t="str">
        <f>IF(Trim_and_fill="On",IF(DS$21&gt;(COUNT(DV$2:DV18)),IF(COUNTIF(CW:CW,-1*(MAX(CW:CW)-DU19+1))=1,"",MAX(CW:CW)-DU19+1),""),"")</f>
        <v/>
      </c>
      <c r="DW19" s="10" t="str">
        <f t="shared" si="61"/>
        <v/>
      </c>
      <c r="DX19" s="10" t="str">
        <f t="shared" si="62"/>
        <v/>
      </c>
      <c r="DY19" s="10" t="str">
        <f t="shared" si="63"/>
        <v/>
      </c>
      <c r="DZ19" s="28" t="str">
        <f>IF(DV19&lt;&gt;"",1/(DX19^2+IF(Additional_model="Fixed effect",0,'Publication Bias Analysis'!L$32)),"")</f>
        <v/>
      </c>
      <c r="EA19" s="40" t="str">
        <f>IF(DV19&lt;&gt;"",DW:DW-'Publication Bias Analysis'!I$37,"")</f>
        <v/>
      </c>
      <c r="EC19" s="48">
        <v>18</v>
      </c>
      <c r="ED19" s="10" t="e">
        <f t="shared" si="64"/>
        <v>#N/A</v>
      </c>
      <c r="EE19" s="40" t="e">
        <f t="shared" si="65"/>
        <v>#N/A</v>
      </c>
      <c r="EG19" s="133"/>
      <c r="EH19" s="10" t="str">
        <f t="shared" si="66"/>
        <v/>
      </c>
      <c r="EI19" s="40" t="str">
        <f>IF(AND(Include_study="Yes",Sufficient_data="Yes"),Z_score-('Publication Bias Analysis'!P$3+'Publication Bias Analysis'!P$4*Inverse_standard_error),"")</f>
        <v/>
      </c>
      <c r="EK19" s="133"/>
      <c r="EL19" s="10" t="str">
        <f>IF(AND(Include_study="Yes",Sufficient_data="Yes"),(CZ:CZ-SUMPRODUCT(Calculations!CP:CP,'Publication Bias Analysis'!E:E)/SUM(Calculations!CP:CP))/(SQRT(EM:EM)),"")</f>
        <v/>
      </c>
      <c r="EM19" s="10" t="str">
        <f>IF(AND(Include_study="Yes",Sufficient_data="Yes"),'Publication Bias Analysis'!F:F^2-1/(SUM(Calculations!CP:CP)),"")</f>
        <v/>
      </c>
      <c r="EN19" s="14" t="str">
        <f t="shared" si="84"/>
        <v/>
      </c>
      <c r="EO19" s="14" t="str">
        <f t="shared" si="85"/>
        <v/>
      </c>
      <c r="EP19" s="14" t="str">
        <f>IF(AND(Include_study="Yes",Sufficient_data="Yes"),COUNTIFS(EN$2:EN18,"&lt;"&amp;EN19,EO$2:EO18,"&lt;"&amp;EO19)+COUNTIFS(EN20:EN$201,"&lt;"&amp;EN19,EO20:EO$201,"&lt;"&amp;EO19)+COUNTIFS(EN$2:EN18,"&gt;"&amp;EN19,EO$2:EO18,"&gt;"&amp;EO19)+COUNTIFS(EN20:EN$201,"&gt;"&amp;EN19,EO20:EO$201,"&gt;"&amp;EO19),"")</f>
        <v/>
      </c>
      <c r="EQ19" s="83" t="str">
        <f>IF(AND(Include_study="Yes",Sufficient_data="Yes"),COUNTIFS(EN$2:EN18,"&lt;"&amp;EN19,EO$2:EO18,"&gt;"&amp;EO19)+COUNTIFS(EN20:EN$201,"&lt;"&amp;EN19,EO20:EO$201,"&gt;"&amp;EO19)+COUNTIFS(EN$2:EN18,"&gt;"&amp;EN19,EO$2:EO18,"&lt;"&amp;EO19)+COUNTIFS(EN20:EN$201,"&gt;"&amp;EN19,EO20:EO$201,"&lt;"&amp;EO19),"")</f>
        <v/>
      </c>
      <c r="ES19" s="133"/>
      <c r="EX19" s="133"/>
      <c r="EY19" s="10" t="e">
        <f t="shared" si="69"/>
        <v>#N/A</v>
      </c>
      <c r="EZ19" s="10" t="e">
        <f t="shared" si="70"/>
        <v>#N/A</v>
      </c>
      <c r="FA19" s="10" t="str">
        <f t="shared" si="71"/>
        <v/>
      </c>
      <c r="FB19" s="40" t="str">
        <f>IF(AND(Include_study="Yes",Sufficient_data="Yes"),Z_score-('Publication Bias Analysis'!AK47+'Publication Bias Analysis'!AK$31*Inverse_standard_error),"")</f>
        <v/>
      </c>
      <c r="FH19" s="133"/>
      <c r="FI19" s="14" t="str">
        <f>IF(Z_score&lt;&gt;"",RANK('Publication Bias Analysis'!AS:AS,'Publication Bias Analysis'!AS:AS,1)+COUNTIF('Publication Bias Analysis'!AS$2:AS18,'Publication Bias Analysis'!AS19),"")</f>
        <v/>
      </c>
      <c r="FJ19" s="10" t="str">
        <f t="shared" si="72"/>
        <v/>
      </c>
      <c r="FK19" s="10" t="e">
        <f>IF(AND(Include_study="Yes",Sufficient_data="Yes"),'Publication Bias Analysis'!AR19,NA())</f>
        <v>#N/A</v>
      </c>
      <c r="FL19" s="28" t="e">
        <f>IF(AND(Include_study="Yes",Sufficient_data="Yes"),'Publication Bias Analysis'!AS19,NA())</f>
        <v>#N/A</v>
      </c>
      <c r="FM19" s="10" t="str">
        <f>IF(AND(Include_study="Yes",Sufficient_data="Yes"),'Publication Bias Analysis'!AR:AR-AVERAGE('Publication Bias Analysis'!AR:AR),"")</f>
        <v/>
      </c>
      <c r="FN19" s="40" t="str">
        <f>IF(AND(Include_study="Yes",Sufficient_data="Yes"),FL:FL-('Publication Bias Analysis'!AV$30+FK:FK*'Publication Bias Analysis'!AV$31),"")</f>
        <v/>
      </c>
      <c r="FT19" s="133"/>
      <c r="FU19" s="10" t="str">
        <f t="shared" si="73"/>
        <v/>
      </c>
      <c r="FV19" s="19" t="str">
        <f t="shared" si="86"/>
        <v/>
      </c>
      <c r="FW19" s="40" t="str">
        <f t="shared" si="79"/>
        <v/>
      </c>
    </row>
    <row r="20" spans="1:179" ht="14.25" x14ac:dyDescent="0.2">
      <c r="A20" s="129"/>
      <c r="B20" s="26" t="str">
        <f t="shared" si="0"/>
        <v/>
      </c>
      <c r="C20" s="26" t="str">
        <f>IF(B20&lt;&gt;"",IF(B20=0,COUNTIF(B$2:B19,0)+1,COUNTIF(B$2:B19,B20)+B20+COUNTIF(B:B,0)),"")</f>
        <v/>
      </c>
      <c r="D20" s="26" t="str">
        <f t="shared" si="1"/>
        <v/>
      </c>
      <c r="E20" s="10" t="str">
        <f>IF(AND(Sufficient_data="Yes",Include_study="Yes",Input!Study_name&lt;&gt;""),Input!Study_name,"")</f>
        <v/>
      </c>
      <c r="F20" s="10" t="str">
        <f>IF(AND(Sufficient_data="Yes",Include_study="Yes"),Input!Correlation,"")</f>
        <v/>
      </c>
      <c r="G20" s="18" t="str">
        <f t="shared" si="2"/>
        <v/>
      </c>
      <c r="H20" s="18" t="str">
        <f>IF(AND(Sufficient_data="Yes",Include_study="Yes"),Input!Number_of_subjects,"")</f>
        <v/>
      </c>
      <c r="I20" s="10" t="str">
        <f t="shared" si="3"/>
        <v/>
      </c>
      <c r="J20" s="10" t="str">
        <f t="shared" si="4"/>
        <v/>
      </c>
      <c r="K20" s="10" t="str">
        <f t="shared" si="5"/>
        <v/>
      </c>
      <c r="L20" s="10" t="str">
        <f t="shared" si="6"/>
        <v/>
      </c>
      <c r="M20" s="10" t="str">
        <f t="shared" si="7"/>
        <v/>
      </c>
      <c r="N20" s="10" t="str">
        <f t="shared" si="8"/>
        <v/>
      </c>
      <c r="O20" s="105" t="str">
        <f t="shared" si="9"/>
        <v/>
      </c>
      <c r="P20" s="68" t="str">
        <f t="shared" si="10"/>
        <v/>
      </c>
      <c r="R20" s="57" t="e">
        <f t="shared" si="11"/>
        <v>#N/A</v>
      </c>
      <c r="S20" s="10" t="e">
        <f t="shared" si="12"/>
        <v>#N/A</v>
      </c>
      <c r="T20" s="40" t="e">
        <f t="shared" si="13"/>
        <v>#N/A</v>
      </c>
      <c r="Y20" s="129"/>
      <c r="Z20" s="26" t="str">
        <f t="shared" si="14"/>
        <v/>
      </c>
      <c r="AA20" s="26" t="str">
        <f>IF(AND(Sufficient_data="Yes",Include_study="Yes",Input!Study_name&lt;&gt;"",Subgroup&lt;&gt;""),Input!Study_name,"")</f>
        <v/>
      </c>
      <c r="AB20" s="10" t="str">
        <f t="shared" si="15"/>
        <v/>
      </c>
      <c r="AC20" s="19" t="str">
        <f>IF(AND(Sufficient_data="Yes",Include_study="Yes",Subgroup&lt;&gt;""),Input!Correlation,"")</f>
        <v/>
      </c>
      <c r="AD20" s="19" t="str">
        <f t="shared" si="16"/>
        <v/>
      </c>
      <c r="AE20" s="10" t="str">
        <f t="shared" si="17"/>
        <v/>
      </c>
      <c r="AF20" s="10" t="str">
        <f t="shared" si="18"/>
        <v/>
      </c>
      <c r="AG20" s="10" t="str">
        <f t="shared" si="19"/>
        <v/>
      </c>
      <c r="AH20" s="4" t="str">
        <f t="shared" si="20"/>
        <v/>
      </c>
      <c r="AI20" s="35" t="str">
        <f t="shared" si="21"/>
        <v/>
      </c>
      <c r="AJ20" s="108" t="str">
        <f t="shared" si="22"/>
        <v/>
      </c>
      <c r="AK20" s="68" t="str">
        <f t="shared" si="23"/>
        <v/>
      </c>
      <c r="AM20" s="57" t="e">
        <f t="shared" si="24"/>
        <v>#N/A</v>
      </c>
      <c r="AN20" s="10" t="e">
        <f t="shared" si="25"/>
        <v>#N/A</v>
      </c>
      <c r="AO20" s="40" t="e">
        <f t="shared" si="26"/>
        <v>#N/A</v>
      </c>
      <c r="AQ20" s="71" t="str">
        <f t="shared" si="27"/>
        <v/>
      </c>
      <c r="AR20" s="10" t="str">
        <f>IF(AND(Sufficient_data="Yes",Include_study="Yes",Subgroup&lt;&gt;""),IF(COUNTIFS(Input!F$2:F19,"="&amp;"Yes",Input!C$2:C19,"="&amp;"Yes",Input!G$2:G19,"="&amp;Subgroup)&gt;0,"",Subgroup),"")</f>
        <v/>
      </c>
      <c r="AS20" s="26" t="str">
        <f t="shared" si="28"/>
        <v/>
      </c>
      <c r="AT20" s="14" t="str">
        <f t="shared" si="29"/>
        <v/>
      </c>
      <c r="AU20" s="10" t="str">
        <f t="shared" si="30"/>
        <v/>
      </c>
      <c r="AV20" s="19" t="str">
        <f t="shared" si="31"/>
        <v/>
      </c>
      <c r="AW20" s="10" t="str">
        <f t="shared" si="32"/>
        <v/>
      </c>
      <c r="AX20" s="10" t="str">
        <f t="shared" si="33"/>
        <v/>
      </c>
      <c r="AY20" s="10" t="str">
        <f t="shared" si="34"/>
        <v/>
      </c>
      <c r="AZ20" s="10" t="str">
        <f t="shared" si="35"/>
        <v/>
      </c>
      <c r="BA20" s="10" t="str">
        <f t="shared" si="36"/>
        <v/>
      </c>
      <c r="BB20" s="10" t="str">
        <f t="shared" si="37"/>
        <v/>
      </c>
      <c r="BC20" s="10" t="str">
        <f t="shared" si="38"/>
        <v/>
      </c>
      <c r="BD20" s="26" t="str">
        <f t="shared" si="39"/>
        <v/>
      </c>
      <c r="BE20" s="10" t="str">
        <f t="shared" si="40"/>
        <v/>
      </c>
      <c r="BF20" s="10" t="str">
        <f t="shared" si="41"/>
        <v/>
      </c>
      <c r="BG20" s="10" t="str">
        <f t="shared" si="42"/>
        <v/>
      </c>
      <c r="BH20" s="10" t="str">
        <f t="shared" si="43"/>
        <v/>
      </c>
      <c r="BI20" s="10" t="str">
        <f t="shared" si="44"/>
        <v/>
      </c>
      <c r="BJ20" s="10" t="str">
        <f t="shared" si="45"/>
        <v/>
      </c>
      <c r="BK20" s="10" t="str">
        <f t="shared" si="46"/>
        <v/>
      </c>
      <c r="BL20" s="10" t="str">
        <f t="shared" si="47"/>
        <v/>
      </c>
      <c r="BM20" s="10" t="str">
        <f t="shared" si="48"/>
        <v/>
      </c>
      <c r="BN20" s="10" t="e">
        <f t="shared" si="49"/>
        <v>#N/A</v>
      </c>
      <c r="BO20" s="10" t="str">
        <f t="shared" si="80"/>
        <v/>
      </c>
      <c r="BP20" s="10" t="str">
        <f t="shared" si="50"/>
        <v/>
      </c>
      <c r="BQ20" s="10" t="str">
        <f t="shared" si="74"/>
        <v/>
      </c>
      <c r="BR20" s="28" t="str">
        <f t="shared" si="51"/>
        <v/>
      </c>
      <c r="BS20" s="40" t="str">
        <f t="shared" si="75"/>
        <v/>
      </c>
      <c r="BU20" s="3" t="s">
        <v>175</v>
      </c>
      <c r="BV20" s="14">
        <f>MAX(AS:AS)+1</f>
        <v>3</v>
      </c>
      <c r="BX20" s="138"/>
      <c r="BY20" s="10" t="e">
        <f t="shared" si="52"/>
        <v>#N/A</v>
      </c>
      <c r="BZ20" s="10" t="e">
        <f t="shared" si="76"/>
        <v>#N/A</v>
      </c>
      <c r="CA20" s="10" t="str">
        <f t="shared" si="53"/>
        <v/>
      </c>
      <c r="CB20" s="10" t="str">
        <f>IF(AND(Sufficient_data="Yes",Include_study="Yes",Moderator&lt;&gt;""),'Moderator Analysis'!F:F-CL$2,"")</f>
        <v/>
      </c>
      <c r="CC20" s="10" t="str">
        <f>IF(AND(Sufficient_data="Yes",Include_study="Yes",Moderator&lt;&gt;""),'Moderator Analysis'!E:E-CL$3,"")</f>
        <v/>
      </c>
      <c r="CD20" s="40" t="str">
        <f>IF(AND(Sufficient_data="Yes",Include_study="Yes",Moderator&lt;&gt;""),CA:CA*('Moderator Analysis'!F:F-CL$5-CL$4*'Moderator Analysis'!E:E)^2,"")</f>
        <v/>
      </c>
      <c r="CF20" s="75" t="str">
        <f t="shared" si="77"/>
        <v/>
      </c>
      <c r="CG20" s="18" t="str">
        <f>IF(AND(Sufficient_data="Yes",Include_study="Yes",CF20&lt;&gt;""),'Moderator Analysis'!F:F-'Moderator Analysis'!J$37,"")</f>
        <v/>
      </c>
      <c r="CH20" s="18" t="str">
        <f>IF(AND(Sufficient_data="Yes",Include_study="Yes",CF20&lt;&gt;""),'Moderator Analysis'!E:E-SUMPRODUCT('Moderator Analysis'!E:E,CF:CF)/SUM(CF:CF),"")</f>
        <v/>
      </c>
      <c r="CI20" s="79" t="str">
        <f>IF(AND(Sufficient_data="Yes",Include_study="Yes",CF20&lt;&gt;""),CF:CF*('Moderator Analysis'!F:F-'Moderator Analysis'!J$29-'Moderator Analysis'!J$30*'Moderator Analysis'!E:E)^2,"")</f>
        <v/>
      </c>
      <c r="CJ20" s="12"/>
      <c r="CN20" s="138"/>
      <c r="CO20" s="140"/>
      <c r="CP20" s="28" t="str">
        <f>IF(AND(Include_study="Yes",Sufficient_data="Yes"),1/'Publication Bias Analysis'!F20^2,"")</f>
        <v/>
      </c>
      <c r="CQ20" s="28" t="str">
        <f>IF(AND(Include_study="Yes",Sufficient_data="Yes"),1/('Publication Bias Analysis'!F:F^2+IF(Additional_model="Fixed effect",0,Calculations!DD$11)),"")</f>
        <v/>
      </c>
      <c r="CR20" s="28" t="str">
        <f>IF(AND(Include_study="Yes",Sufficient_data="Yes"),1/('Publication Bias Analysis'!F:F^2+IF(Additional_model="Fixed effect",0,'Publication Bias Analysis'!L$32)),"")</f>
        <v/>
      </c>
      <c r="CS20" s="28" t="str">
        <f>IF(AND(Include_study="Yes",Sufficient_data="Yes"),'Publication Bias Analysis'!E:E-IF(Trim_and_fill="Off",'Publication Bias Analysis'!I$29,'Publication Bias Analysis'!I$37),"")</f>
        <v/>
      </c>
      <c r="CT20" s="28" t="str">
        <f t="shared" si="54"/>
        <v/>
      </c>
      <c r="CU20" s="28" t="str">
        <f t="shared" si="55"/>
        <v/>
      </c>
      <c r="CV20" s="90" t="str">
        <f t="shared" si="56"/>
        <v/>
      </c>
      <c r="CW20" s="89" t="str">
        <f>IF(AND(Include_study="Yes",Sufficient_data="Yes"),CV:CV+IF(DH:DH&lt;0,-1,1)*COUNTIF(CV$2:CV19,CV:CV),"")</f>
        <v/>
      </c>
      <c r="CX20" s="89" t="str">
        <f>IF(AND(Include_study="Yes",Sufficient_data="Yes"),RANK(DL:DL,DL:DL,1)*IF(DK:DK&lt;0,-1,1)+IF(DK:DK&lt;0,-1,1)*COUNTIF(CV$2:CV19,CV:CV),"")</f>
        <v/>
      </c>
      <c r="CY20" s="89" t="str">
        <f>IF(AND(Include_study="Yes",Sufficient_data="Yes"),RANK(DO:DO,DO:DO,1)*IF(DN:DN&lt;0,-1,1)+IF(DN:DN&lt;0,-1,1)*COUNTIF(CV$2:CV19,CV:CV),"")</f>
        <v/>
      </c>
      <c r="CZ20" s="10" t="e">
        <f>IF(AND(Include_study="Yes",Sufficient_data="Yes"),'Publication Bias Analysis'!E:E,NA())</f>
        <v>#N/A</v>
      </c>
      <c r="DA20" s="40" t="e">
        <f>IF(AND(Include_study="Yes",Sufficient_data="Yes"),'Publication Bias Analysis'!F:F,NA())</f>
        <v>#N/A</v>
      </c>
      <c r="DC20" s="3" t="s">
        <v>165</v>
      </c>
      <c r="DD20" s="10">
        <f>IF(Trim_and_fill="On",'Publication Bias Analysis'!$I$37-'Publication Bias Analysis'!$I$41,NA())</f>
        <v>2.4018632713174015</v>
      </c>
      <c r="DG20" s="133"/>
      <c r="DH20" s="28" t="str">
        <f>IF(AND(Include_study="Yes",Sufficient_data="Yes"),IF('Publication Bias Analysis'!L$38="Left",CZ:CZ-'Publication Bias Analysis'!I$29,'Publication Bias Analysis'!I$29-'Publication Bias Analysis'!E:E),"")</f>
        <v/>
      </c>
      <c r="DI20" s="28" t="str">
        <f t="shared" si="81"/>
        <v/>
      </c>
      <c r="DJ20" s="40" t="str">
        <f>IF(AND(Include_study="Yes",Sufficient_data="Yes"),1/('Publication Bias Analysis'!F:F^2+IF(Additional_model="Fixed effect",0,$DS$6)),"")</f>
        <v/>
      </c>
      <c r="DK20" s="28" t="str">
        <f>IF(AND(Include_study="Yes",Sufficient_data="Yes"),IF('Publication Bias Analysis'!L$38="Left",CZ:CZ-DS$3,DS$3-'Publication Bias Analysis'!E:E),"")</f>
        <v/>
      </c>
      <c r="DL20" s="28" t="str">
        <f t="shared" si="82"/>
        <v/>
      </c>
      <c r="DM20" s="40" t="str">
        <f>IF(AND(DK20&lt;&gt;"",CW20&lt;=MAX(CW:CW)-DS$7),1/('Publication Bias Analysis'!F:F^2+IF(Additional_model="Fixed effect",0,$DS$13)),"")</f>
        <v/>
      </c>
      <c r="DN20" s="10" t="str">
        <f>IF(AND(Include_study="Yes",Sufficient_data="Yes"),IF('Publication Bias Analysis'!L$38="Left",CZ:CZ-DS$10,DS$10-CZ:CZ),"")</f>
        <v/>
      </c>
      <c r="DO20" s="10" t="str">
        <f t="shared" si="83"/>
        <v/>
      </c>
      <c r="DP20" s="40" t="str">
        <f t="shared" si="60"/>
        <v/>
      </c>
      <c r="DR20" s="3" t="s">
        <v>23</v>
      </c>
      <c r="DS20" s="10">
        <f>MAX(0,(DS19-(k_-DS21))/((SUMIF(CY:CY,"&lt;="&amp;(MAX(CY:CY)-DS21),CP:CP))-((SUMPRODUCT(--(CY:CY&lt;=(MAX(CY:CY)-DS21)),CP:CP,CP:CP))/(SUMIF(CY:CY,"&lt;="&amp;(MAX(CY:CY)-DS21),CP:CP)))))</f>
        <v>1.1894697366341567</v>
      </c>
      <c r="DU20" s="48">
        <v>19</v>
      </c>
      <c r="DV20" s="14" t="str">
        <f>IF(Trim_and_fill="On",IF(DS$21&gt;(COUNT(DV$2:DV19)),IF(COUNTIF(CW:CW,-1*(MAX(CW:CW)-DU20+1))=1,"",MAX(CW:CW)-DU20+1),""),"")</f>
        <v/>
      </c>
      <c r="DW20" s="10" t="str">
        <f t="shared" si="61"/>
        <v/>
      </c>
      <c r="DX20" s="10" t="str">
        <f t="shared" si="62"/>
        <v/>
      </c>
      <c r="DY20" s="10" t="str">
        <f t="shared" si="63"/>
        <v/>
      </c>
      <c r="DZ20" s="28" t="str">
        <f>IF(DV20&lt;&gt;"",1/(DX20^2+IF(Additional_model="Fixed effect",0,'Publication Bias Analysis'!L$32)),"")</f>
        <v/>
      </c>
      <c r="EA20" s="40" t="str">
        <f>IF(DV20&lt;&gt;"",DW:DW-'Publication Bias Analysis'!I$37,"")</f>
        <v/>
      </c>
      <c r="EC20" s="48">
        <v>19</v>
      </c>
      <c r="ED20" s="10" t="e">
        <f t="shared" si="64"/>
        <v>#N/A</v>
      </c>
      <c r="EE20" s="40" t="e">
        <f t="shared" si="65"/>
        <v>#N/A</v>
      </c>
      <c r="EG20" s="133"/>
      <c r="EH20" s="10" t="str">
        <f t="shared" si="66"/>
        <v/>
      </c>
      <c r="EI20" s="40" t="str">
        <f>IF(AND(Include_study="Yes",Sufficient_data="Yes"),Z_score-('Publication Bias Analysis'!P$3+'Publication Bias Analysis'!P$4*Inverse_standard_error),"")</f>
        <v/>
      </c>
      <c r="EK20" s="133"/>
      <c r="EL20" s="10" t="str">
        <f>IF(AND(Include_study="Yes",Sufficient_data="Yes"),(CZ:CZ-SUMPRODUCT(Calculations!CP:CP,'Publication Bias Analysis'!E:E)/SUM(Calculations!CP:CP))/(SQRT(EM:EM)),"")</f>
        <v/>
      </c>
      <c r="EM20" s="10" t="str">
        <f>IF(AND(Include_study="Yes",Sufficient_data="Yes"),'Publication Bias Analysis'!F:F^2-1/(SUM(Calculations!CP:CP)),"")</f>
        <v/>
      </c>
      <c r="EN20" s="14" t="str">
        <f t="shared" si="84"/>
        <v/>
      </c>
      <c r="EO20" s="14" t="str">
        <f t="shared" si="85"/>
        <v/>
      </c>
      <c r="EP20" s="14" t="str">
        <f>IF(AND(Include_study="Yes",Sufficient_data="Yes"),COUNTIFS(EN$2:EN19,"&lt;"&amp;EN20,EO$2:EO19,"&lt;"&amp;EO20)+COUNTIFS(EN21:EN$201,"&lt;"&amp;EN20,EO21:EO$201,"&lt;"&amp;EO20)+COUNTIFS(EN$2:EN19,"&gt;"&amp;EN20,EO$2:EO19,"&gt;"&amp;EO20)+COUNTIFS(EN21:EN$201,"&gt;"&amp;EN20,EO21:EO$201,"&gt;"&amp;EO20),"")</f>
        <v/>
      </c>
      <c r="EQ20" s="83" t="str">
        <f>IF(AND(Include_study="Yes",Sufficient_data="Yes"),COUNTIFS(EN$2:EN19,"&lt;"&amp;EN20,EO$2:EO19,"&gt;"&amp;EO20)+COUNTIFS(EN21:EN$201,"&lt;"&amp;EN20,EO21:EO$201,"&gt;"&amp;EO20)+COUNTIFS(EN$2:EN19,"&gt;"&amp;EN20,EO$2:EO19,"&lt;"&amp;EO20)+COUNTIFS(EN21:EN$201,"&gt;"&amp;EN20,EO21:EO$201,"&lt;"&amp;EO20),"")</f>
        <v/>
      </c>
      <c r="ES20" s="133"/>
      <c r="EX20" s="133"/>
      <c r="EY20" s="10" t="e">
        <f t="shared" si="69"/>
        <v>#N/A</v>
      </c>
      <c r="EZ20" s="10" t="e">
        <f t="shared" si="70"/>
        <v>#N/A</v>
      </c>
      <c r="FA20" s="10" t="str">
        <f t="shared" si="71"/>
        <v/>
      </c>
      <c r="FB20" s="40" t="str">
        <f>IF(AND(Include_study="Yes",Sufficient_data="Yes"),Z_score-('Publication Bias Analysis'!AK48+'Publication Bias Analysis'!AK$31*Inverse_standard_error),"")</f>
        <v/>
      </c>
      <c r="FH20" s="133"/>
      <c r="FI20" s="14" t="str">
        <f>IF(Z_score&lt;&gt;"",RANK('Publication Bias Analysis'!AS:AS,'Publication Bias Analysis'!AS:AS,1)+COUNTIF('Publication Bias Analysis'!AS$2:AS19,'Publication Bias Analysis'!AS20),"")</f>
        <v/>
      </c>
      <c r="FJ20" s="10" t="str">
        <f t="shared" si="72"/>
        <v/>
      </c>
      <c r="FK20" s="10" t="e">
        <f>IF(AND(Include_study="Yes",Sufficient_data="Yes"),'Publication Bias Analysis'!AR20,NA())</f>
        <v>#N/A</v>
      </c>
      <c r="FL20" s="28" t="e">
        <f>IF(AND(Include_study="Yes",Sufficient_data="Yes"),'Publication Bias Analysis'!AS20,NA())</f>
        <v>#N/A</v>
      </c>
      <c r="FM20" s="10" t="str">
        <f>IF(AND(Include_study="Yes",Sufficient_data="Yes"),'Publication Bias Analysis'!AR:AR-AVERAGE('Publication Bias Analysis'!AR:AR),"")</f>
        <v/>
      </c>
      <c r="FN20" s="40" t="str">
        <f>IF(AND(Include_study="Yes",Sufficient_data="Yes"),FL:FL-('Publication Bias Analysis'!AV$30+FK:FK*'Publication Bias Analysis'!AV$31),"")</f>
        <v/>
      </c>
      <c r="FT20" s="133"/>
      <c r="FU20" s="10" t="str">
        <f t="shared" si="73"/>
        <v/>
      </c>
      <c r="FV20" s="19" t="str">
        <f t="shared" si="86"/>
        <v/>
      </c>
      <c r="FW20" s="40" t="str">
        <f t="shared" si="79"/>
        <v/>
      </c>
    </row>
    <row r="21" spans="1:179" x14ac:dyDescent="0.2">
      <c r="A21" s="129"/>
      <c r="B21" s="26" t="str">
        <f t="shared" si="0"/>
        <v/>
      </c>
      <c r="C21" s="26" t="str">
        <f>IF(B21&lt;&gt;"",IF(B21=0,COUNTIF(B$2:B20,0)+1,COUNTIF(B$2:B20,B21)+B21+COUNTIF(B:B,0)),"")</f>
        <v/>
      </c>
      <c r="D21" s="26" t="str">
        <f t="shared" si="1"/>
        <v/>
      </c>
      <c r="E21" s="10" t="str">
        <f>IF(AND(Sufficient_data="Yes",Include_study="Yes",Input!Study_name&lt;&gt;""),Input!Study_name,"")</f>
        <v/>
      </c>
      <c r="F21" s="10" t="str">
        <f>IF(AND(Sufficient_data="Yes",Include_study="Yes"),Input!Correlation,"")</f>
        <v/>
      </c>
      <c r="G21" s="18" t="str">
        <f t="shared" si="2"/>
        <v/>
      </c>
      <c r="H21" s="18" t="str">
        <f>IF(AND(Sufficient_data="Yes",Include_study="Yes"),Input!Number_of_subjects,"")</f>
        <v/>
      </c>
      <c r="I21" s="10" t="str">
        <f t="shared" si="3"/>
        <v/>
      </c>
      <c r="J21" s="10" t="str">
        <f t="shared" si="4"/>
        <v/>
      </c>
      <c r="K21" s="10" t="str">
        <f t="shared" si="5"/>
        <v/>
      </c>
      <c r="L21" s="10" t="str">
        <f t="shared" si="6"/>
        <v/>
      </c>
      <c r="M21" s="10" t="str">
        <f t="shared" si="7"/>
        <v/>
      </c>
      <c r="N21" s="10" t="str">
        <f t="shared" si="8"/>
        <v/>
      </c>
      <c r="O21" s="105" t="str">
        <f t="shared" si="9"/>
        <v/>
      </c>
      <c r="P21" s="68" t="str">
        <f t="shared" si="10"/>
        <v/>
      </c>
      <c r="R21" s="57" t="e">
        <f t="shared" si="11"/>
        <v>#N/A</v>
      </c>
      <c r="S21" s="10" t="e">
        <f t="shared" si="12"/>
        <v>#N/A</v>
      </c>
      <c r="T21" s="40" t="e">
        <f t="shared" si="13"/>
        <v>#N/A</v>
      </c>
      <c r="Y21" s="129"/>
      <c r="Z21" s="26" t="str">
        <f t="shared" si="14"/>
        <v/>
      </c>
      <c r="AA21" s="26" t="str">
        <f>IF(AND(Sufficient_data="Yes",Include_study="Yes",Input!Study_name&lt;&gt;"",Subgroup&lt;&gt;""),Input!Study_name,"")</f>
        <v/>
      </c>
      <c r="AB21" s="10" t="str">
        <f t="shared" si="15"/>
        <v/>
      </c>
      <c r="AC21" s="19" t="str">
        <f>IF(AND(Sufficient_data="Yes",Include_study="Yes",Subgroup&lt;&gt;""),Input!Correlation,"")</f>
        <v/>
      </c>
      <c r="AD21" s="19" t="str">
        <f t="shared" si="16"/>
        <v/>
      </c>
      <c r="AE21" s="10" t="str">
        <f t="shared" si="17"/>
        <v/>
      </c>
      <c r="AF21" s="10" t="str">
        <f t="shared" si="18"/>
        <v/>
      </c>
      <c r="AG21" s="10" t="str">
        <f t="shared" si="19"/>
        <v/>
      </c>
      <c r="AH21" s="4" t="str">
        <f t="shared" si="20"/>
        <v/>
      </c>
      <c r="AI21" s="35" t="str">
        <f t="shared" si="21"/>
        <v/>
      </c>
      <c r="AJ21" s="108" t="str">
        <f t="shared" si="22"/>
        <v/>
      </c>
      <c r="AK21" s="68" t="str">
        <f t="shared" si="23"/>
        <v/>
      </c>
      <c r="AM21" s="57" t="e">
        <f t="shared" si="24"/>
        <v>#N/A</v>
      </c>
      <c r="AN21" s="10" t="e">
        <f t="shared" si="25"/>
        <v>#N/A</v>
      </c>
      <c r="AO21" s="40" t="e">
        <f t="shared" si="26"/>
        <v>#N/A</v>
      </c>
      <c r="AQ21" s="71" t="str">
        <f t="shared" si="27"/>
        <v/>
      </c>
      <c r="AR21" s="10" t="str">
        <f>IF(AND(Sufficient_data="Yes",Include_study="Yes",Subgroup&lt;&gt;""),IF(COUNTIFS(Input!F$2:F20,"="&amp;"Yes",Input!C$2:C20,"="&amp;"Yes",Input!G$2:G20,"="&amp;Subgroup)&gt;0,"",Subgroup),"")</f>
        <v/>
      </c>
      <c r="AS21" s="26" t="str">
        <f t="shared" si="28"/>
        <v/>
      </c>
      <c r="AT21" s="14" t="str">
        <f t="shared" si="29"/>
        <v/>
      </c>
      <c r="AU21" s="10" t="str">
        <f t="shared" si="30"/>
        <v/>
      </c>
      <c r="AV21" s="19" t="str">
        <f t="shared" si="31"/>
        <v/>
      </c>
      <c r="AW21" s="10" t="str">
        <f t="shared" si="32"/>
        <v/>
      </c>
      <c r="AX21" s="10" t="str">
        <f t="shared" si="33"/>
        <v/>
      </c>
      <c r="AY21" s="10" t="str">
        <f t="shared" si="34"/>
        <v/>
      </c>
      <c r="AZ21" s="10" t="str">
        <f t="shared" si="35"/>
        <v/>
      </c>
      <c r="BA21" s="10" t="str">
        <f t="shared" si="36"/>
        <v/>
      </c>
      <c r="BB21" s="10" t="str">
        <f t="shared" si="37"/>
        <v/>
      </c>
      <c r="BC21" s="10" t="str">
        <f t="shared" si="38"/>
        <v/>
      </c>
      <c r="BD21" s="26" t="str">
        <f t="shared" si="39"/>
        <v/>
      </c>
      <c r="BE21" s="10" t="str">
        <f t="shared" si="40"/>
        <v/>
      </c>
      <c r="BF21" s="10" t="str">
        <f t="shared" si="41"/>
        <v/>
      </c>
      <c r="BG21" s="10" t="str">
        <f t="shared" si="42"/>
        <v/>
      </c>
      <c r="BH21" s="10" t="str">
        <f t="shared" si="43"/>
        <v/>
      </c>
      <c r="BI21" s="10" t="str">
        <f t="shared" si="44"/>
        <v/>
      </c>
      <c r="BJ21" s="10" t="str">
        <f t="shared" si="45"/>
        <v/>
      </c>
      <c r="BK21" s="10" t="str">
        <f t="shared" si="46"/>
        <v/>
      </c>
      <c r="BL21" s="10" t="str">
        <f t="shared" si="47"/>
        <v/>
      </c>
      <c r="BM21" s="10" t="str">
        <f t="shared" si="48"/>
        <v/>
      </c>
      <c r="BN21" s="10" t="e">
        <f t="shared" si="49"/>
        <v>#N/A</v>
      </c>
      <c r="BO21" s="10" t="str">
        <f t="shared" si="80"/>
        <v/>
      </c>
      <c r="BP21" s="10" t="str">
        <f t="shared" si="50"/>
        <v/>
      </c>
      <c r="BQ21" s="10" t="str">
        <f t="shared" si="74"/>
        <v/>
      </c>
      <c r="BR21" s="28" t="str">
        <f t="shared" si="51"/>
        <v/>
      </c>
      <c r="BS21" s="40" t="str">
        <f t="shared" si="75"/>
        <v/>
      </c>
      <c r="BU21" s="3" t="s">
        <v>76</v>
      </c>
      <c r="BV21" s="10">
        <f>BV5-BV6</f>
        <v>1.6221594911085502</v>
      </c>
      <c r="BX21" s="138"/>
      <c r="BY21" s="10" t="e">
        <f t="shared" si="52"/>
        <v>#N/A</v>
      </c>
      <c r="BZ21" s="10" t="e">
        <f t="shared" si="76"/>
        <v>#N/A</v>
      </c>
      <c r="CA21" s="10" t="str">
        <f t="shared" si="53"/>
        <v/>
      </c>
      <c r="CB21" s="10" t="str">
        <f>IF(AND(Sufficient_data="Yes",Include_study="Yes",Moderator&lt;&gt;""),'Moderator Analysis'!F:F-CL$2,"")</f>
        <v/>
      </c>
      <c r="CC21" s="10" t="str">
        <f>IF(AND(Sufficient_data="Yes",Include_study="Yes",Moderator&lt;&gt;""),'Moderator Analysis'!E:E-CL$3,"")</f>
        <v/>
      </c>
      <c r="CD21" s="40" t="str">
        <f>IF(AND(Sufficient_data="Yes",Include_study="Yes",Moderator&lt;&gt;""),CA:CA*('Moderator Analysis'!F:F-CL$5-CL$4*'Moderator Analysis'!E:E)^2,"")</f>
        <v/>
      </c>
      <c r="CF21" s="75" t="str">
        <f t="shared" si="77"/>
        <v/>
      </c>
      <c r="CG21" s="18" t="str">
        <f>IF(AND(Sufficient_data="Yes",Include_study="Yes",CF21&lt;&gt;""),'Moderator Analysis'!F:F-'Moderator Analysis'!J$37,"")</f>
        <v/>
      </c>
      <c r="CH21" s="18" t="str">
        <f>IF(AND(Sufficient_data="Yes",Include_study="Yes",CF21&lt;&gt;""),'Moderator Analysis'!E:E-SUMPRODUCT('Moderator Analysis'!E:E,CF:CF)/SUM(CF:CF),"")</f>
        <v/>
      </c>
      <c r="CI21" s="79" t="str">
        <f>IF(AND(Sufficient_data="Yes",Include_study="Yes",CF21&lt;&gt;""),CF:CF*('Moderator Analysis'!F:F-'Moderator Analysis'!J$29-'Moderator Analysis'!J$30*'Moderator Analysis'!E:E)^2,"")</f>
        <v/>
      </c>
      <c r="CJ21" s="12"/>
      <c r="CN21" s="138"/>
      <c r="CO21" s="140"/>
      <c r="CP21" s="28" t="str">
        <f>IF(AND(Include_study="Yes",Sufficient_data="Yes"),1/'Publication Bias Analysis'!F21^2,"")</f>
        <v/>
      </c>
      <c r="CQ21" s="28" t="str">
        <f>IF(AND(Include_study="Yes",Sufficient_data="Yes"),1/('Publication Bias Analysis'!F:F^2+IF(Additional_model="Fixed effect",0,Calculations!DD$11)),"")</f>
        <v/>
      </c>
      <c r="CR21" s="28" t="str">
        <f>IF(AND(Include_study="Yes",Sufficient_data="Yes"),1/('Publication Bias Analysis'!F:F^2+IF(Additional_model="Fixed effect",0,'Publication Bias Analysis'!L$32)),"")</f>
        <v/>
      </c>
      <c r="CS21" s="28" t="str">
        <f>IF(AND(Include_study="Yes",Sufficient_data="Yes"),'Publication Bias Analysis'!E:E-IF(Trim_and_fill="Off",'Publication Bias Analysis'!I$29,'Publication Bias Analysis'!I$37),"")</f>
        <v/>
      </c>
      <c r="CT21" s="28" t="str">
        <f t="shared" si="54"/>
        <v/>
      </c>
      <c r="CU21" s="28" t="str">
        <f t="shared" si="55"/>
        <v/>
      </c>
      <c r="CV21" s="90" t="str">
        <f t="shared" si="56"/>
        <v/>
      </c>
      <c r="CW21" s="89" t="str">
        <f>IF(AND(Include_study="Yes",Sufficient_data="Yes"),CV:CV+IF(DH:DH&lt;0,-1,1)*COUNTIF(CV$2:CV20,CV:CV),"")</f>
        <v/>
      </c>
      <c r="CX21" s="89" t="str">
        <f>IF(AND(Include_study="Yes",Sufficient_data="Yes"),RANK(DL:DL,DL:DL,1)*IF(DK:DK&lt;0,-1,1)+IF(DK:DK&lt;0,-1,1)*COUNTIF(CV$2:CV20,CV:CV),"")</f>
        <v/>
      </c>
      <c r="CY21" s="89" t="str">
        <f>IF(AND(Include_study="Yes",Sufficient_data="Yes"),RANK(DO:DO,DO:DO,1)*IF(DN:DN&lt;0,-1,1)+IF(DN:DN&lt;0,-1,1)*COUNTIF(CV$2:CV20,CV:CV),"")</f>
        <v/>
      </c>
      <c r="CZ21" s="10" t="e">
        <f>IF(AND(Include_study="Yes",Sufficient_data="Yes"),'Publication Bias Analysis'!E:E,NA())</f>
        <v>#N/A</v>
      </c>
      <c r="DA21" s="40" t="e">
        <f>IF(AND(Include_study="Yes",Sufficient_data="Yes"),'Publication Bias Analysis'!F:F,NA())</f>
        <v>#N/A</v>
      </c>
      <c r="DC21" s="3" t="s">
        <v>127</v>
      </c>
      <c r="DD21" s="10">
        <f>IF(Trim_and_fill="On",MAX('Publication Bias Analysis'!F:F)*1.2,NA())</f>
        <v>0.13675269175156554</v>
      </c>
      <c r="DG21" s="133"/>
      <c r="DH21" s="28" t="str">
        <f>IF(AND(Include_study="Yes",Sufficient_data="Yes"),IF('Publication Bias Analysis'!L$38="Left",CZ:CZ-'Publication Bias Analysis'!I$29,'Publication Bias Analysis'!I$29-'Publication Bias Analysis'!E:E),"")</f>
        <v/>
      </c>
      <c r="DI21" s="28" t="str">
        <f t="shared" si="81"/>
        <v/>
      </c>
      <c r="DJ21" s="40" t="str">
        <f>IF(AND(Include_study="Yes",Sufficient_data="Yes"),1/('Publication Bias Analysis'!F:F^2+IF(Additional_model="Fixed effect",0,$DS$6)),"")</f>
        <v/>
      </c>
      <c r="DK21" s="28" t="str">
        <f>IF(AND(Include_study="Yes",Sufficient_data="Yes"),IF('Publication Bias Analysis'!L$38="Left",CZ:CZ-DS$3,DS$3-'Publication Bias Analysis'!E:E),"")</f>
        <v/>
      </c>
      <c r="DL21" s="28" t="str">
        <f t="shared" si="82"/>
        <v/>
      </c>
      <c r="DM21" s="40" t="str">
        <f>IF(AND(DK21&lt;&gt;"",CW21&lt;=MAX(CW:CW)-DS$7),1/('Publication Bias Analysis'!F:F^2+IF(Additional_model="Fixed effect",0,$DS$13)),"")</f>
        <v/>
      </c>
      <c r="DN21" s="10" t="str">
        <f>IF(AND(Include_study="Yes",Sufficient_data="Yes"),IF('Publication Bias Analysis'!L$38="Left",CZ:CZ-DS$10,DS$10-CZ:CZ),"")</f>
        <v/>
      </c>
      <c r="DO21" s="10" t="str">
        <f t="shared" si="83"/>
        <v/>
      </c>
      <c r="DP21" s="40" t="str">
        <f t="shared" si="60"/>
        <v/>
      </c>
      <c r="DR21" s="41" t="s">
        <v>126</v>
      </c>
      <c r="DS21" s="42">
        <f>IF('Publication Bias Analysis'!$L$37="Leftmost Run/Rightmost run",MAX(COUNTIF(CY:CY,"&gt;"&amp;ABS(MIN(CY:CY)))-1,0),ROUND(MAX(0,((4*SUMIF(DN:DN,"&gt;"&amp;0,CY:CY)-(k_)*(k_+1))/(2*(k_)-1))),0))</f>
        <v>0</v>
      </c>
      <c r="DU21" s="48">
        <v>20</v>
      </c>
      <c r="DV21" s="14" t="str">
        <f>IF(Trim_and_fill="On",IF(DS$21&gt;(COUNT(DV$2:DV20)),IF(COUNTIF(CW:CW,-1*(MAX(CW:CW)-DU21+1))=1,"",MAX(CW:CW)-DU21+1),""),"")</f>
        <v/>
      </c>
      <c r="DW21" s="10" t="str">
        <f t="shared" si="61"/>
        <v/>
      </c>
      <c r="DX21" s="10" t="str">
        <f t="shared" si="62"/>
        <v/>
      </c>
      <c r="DY21" s="10" t="str">
        <f t="shared" si="63"/>
        <v/>
      </c>
      <c r="DZ21" s="28" t="str">
        <f>IF(DV21&lt;&gt;"",1/(DX21^2+IF(Additional_model="Fixed effect",0,'Publication Bias Analysis'!L$32)),"")</f>
        <v/>
      </c>
      <c r="EA21" s="40" t="str">
        <f>IF(DV21&lt;&gt;"",DW:DW-'Publication Bias Analysis'!I$37,"")</f>
        <v/>
      </c>
      <c r="EC21" s="48">
        <v>20</v>
      </c>
      <c r="ED21" s="10" t="e">
        <f t="shared" si="64"/>
        <v>#N/A</v>
      </c>
      <c r="EE21" s="40" t="e">
        <f t="shared" si="65"/>
        <v>#N/A</v>
      </c>
      <c r="EG21" s="133"/>
      <c r="EH21" s="10" t="str">
        <f t="shared" si="66"/>
        <v/>
      </c>
      <c r="EI21" s="40" t="str">
        <f>IF(AND(Include_study="Yes",Sufficient_data="Yes"),Z_score-('Publication Bias Analysis'!P$3+'Publication Bias Analysis'!P$4*Inverse_standard_error),"")</f>
        <v/>
      </c>
      <c r="EK21" s="133"/>
      <c r="EL21" s="10" t="str">
        <f>IF(AND(Include_study="Yes",Sufficient_data="Yes"),(CZ:CZ-SUMPRODUCT(Calculations!CP:CP,'Publication Bias Analysis'!E:E)/SUM(Calculations!CP:CP))/(SQRT(EM:EM)),"")</f>
        <v/>
      </c>
      <c r="EM21" s="10" t="str">
        <f>IF(AND(Include_study="Yes",Sufficient_data="Yes"),'Publication Bias Analysis'!F:F^2-1/(SUM(Calculations!CP:CP)),"")</f>
        <v/>
      </c>
      <c r="EN21" s="14" t="str">
        <f t="shared" si="84"/>
        <v/>
      </c>
      <c r="EO21" s="14" t="str">
        <f t="shared" si="85"/>
        <v/>
      </c>
      <c r="EP21" s="14" t="str">
        <f>IF(AND(Include_study="Yes",Sufficient_data="Yes"),COUNTIFS(EN$2:EN20,"&lt;"&amp;EN21,EO$2:EO20,"&lt;"&amp;EO21)+COUNTIFS(EN22:EN$201,"&lt;"&amp;EN21,EO22:EO$201,"&lt;"&amp;EO21)+COUNTIFS(EN$2:EN20,"&gt;"&amp;EN21,EO$2:EO20,"&gt;"&amp;EO21)+COUNTIFS(EN22:EN$201,"&gt;"&amp;EN21,EO22:EO$201,"&gt;"&amp;EO21),"")</f>
        <v/>
      </c>
      <c r="EQ21" s="83" t="str">
        <f>IF(AND(Include_study="Yes",Sufficient_data="Yes"),COUNTIFS(EN$2:EN20,"&lt;"&amp;EN21,EO$2:EO20,"&gt;"&amp;EO21)+COUNTIFS(EN22:EN$201,"&lt;"&amp;EN21,EO22:EO$201,"&gt;"&amp;EO21)+COUNTIFS(EN$2:EN20,"&gt;"&amp;EN21,EO$2:EO20,"&lt;"&amp;EO21)+COUNTIFS(EN22:EN$201,"&gt;"&amp;EN21,EO22:EO$201,"&lt;"&amp;EO21),"")</f>
        <v/>
      </c>
      <c r="ES21" s="133"/>
      <c r="EX21" s="133"/>
      <c r="EY21" s="10" t="e">
        <f t="shared" si="69"/>
        <v>#N/A</v>
      </c>
      <c r="EZ21" s="10" t="e">
        <f t="shared" si="70"/>
        <v>#N/A</v>
      </c>
      <c r="FA21" s="10" t="str">
        <f t="shared" si="71"/>
        <v/>
      </c>
      <c r="FB21" s="40" t="str">
        <f>IF(AND(Include_study="Yes",Sufficient_data="Yes"),Z_score-('Publication Bias Analysis'!AK49+'Publication Bias Analysis'!AK$31*Inverse_standard_error),"")</f>
        <v/>
      </c>
      <c r="FH21" s="133"/>
      <c r="FI21" s="14" t="str">
        <f>IF(Z_score&lt;&gt;"",RANK('Publication Bias Analysis'!AS:AS,'Publication Bias Analysis'!AS:AS,1)+COUNTIF('Publication Bias Analysis'!AS$2:AS20,'Publication Bias Analysis'!AS21),"")</f>
        <v/>
      </c>
      <c r="FJ21" s="10" t="str">
        <f t="shared" si="72"/>
        <v/>
      </c>
      <c r="FK21" s="10" t="e">
        <f>IF(AND(Include_study="Yes",Sufficient_data="Yes"),'Publication Bias Analysis'!AR21,NA())</f>
        <v>#N/A</v>
      </c>
      <c r="FL21" s="28" t="e">
        <f>IF(AND(Include_study="Yes",Sufficient_data="Yes"),'Publication Bias Analysis'!AS21,NA())</f>
        <v>#N/A</v>
      </c>
      <c r="FM21" s="10" t="str">
        <f>IF(AND(Include_study="Yes",Sufficient_data="Yes"),'Publication Bias Analysis'!AR:AR-AVERAGE('Publication Bias Analysis'!AR:AR),"")</f>
        <v/>
      </c>
      <c r="FN21" s="40" t="str">
        <f>IF(AND(Include_study="Yes",Sufficient_data="Yes"),FL:FL-('Publication Bias Analysis'!AV$30+FK:FK*'Publication Bias Analysis'!AV$31),"")</f>
        <v/>
      </c>
      <c r="FT21" s="133"/>
      <c r="FU21" s="10" t="str">
        <f t="shared" si="73"/>
        <v/>
      </c>
      <c r="FV21" s="19" t="str">
        <f t="shared" si="86"/>
        <v/>
      </c>
      <c r="FW21" s="40" t="str">
        <f t="shared" si="79"/>
        <v/>
      </c>
    </row>
    <row r="22" spans="1:179" ht="12" customHeight="1" x14ac:dyDescent="0.2">
      <c r="A22" s="129"/>
      <c r="B22" s="26" t="str">
        <f t="shared" si="0"/>
        <v/>
      </c>
      <c r="C22" s="26" t="str">
        <f>IF(B22&lt;&gt;"",IF(B22=0,COUNTIF(B$2:B21,0)+1,COUNTIF(B$2:B21,B22)+B22+COUNTIF(B:B,0)),"")</f>
        <v/>
      </c>
      <c r="D22" s="26" t="str">
        <f t="shared" si="1"/>
        <v/>
      </c>
      <c r="E22" s="10" t="str">
        <f>IF(AND(Sufficient_data="Yes",Include_study="Yes",Input!Study_name&lt;&gt;""),Input!Study_name,"")</f>
        <v/>
      </c>
      <c r="F22" s="10" t="str">
        <f>IF(AND(Sufficient_data="Yes",Include_study="Yes"),Input!Correlation,"")</f>
        <v/>
      </c>
      <c r="G22" s="18" t="str">
        <f t="shared" si="2"/>
        <v/>
      </c>
      <c r="H22" s="18" t="str">
        <f>IF(AND(Sufficient_data="Yes",Include_study="Yes"),Input!Number_of_subjects,"")</f>
        <v/>
      </c>
      <c r="I22" s="10" t="str">
        <f t="shared" si="3"/>
        <v/>
      </c>
      <c r="J22" s="10" t="str">
        <f t="shared" si="4"/>
        <v/>
      </c>
      <c r="K22" s="10" t="str">
        <f t="shared" si="5"/>
        <v/>
      </c>
      <c r="L22" s="10" t="str">
        <f t="shared" si="6"/>
        <v/>
      </c>
      <c r="M22" s="10" t="str">
        <f t="shared" si="7"/>
        <v/>
      </c>
      <c r="N22" s="10" t="str">
        <f t="shared" si="8"/>
        <v/>
      </c>
      <c r="O22" s="105" t="str">
        <f t="shared" si="9"/>
        <v/>
      </c>
      <c r="P22" s="68" t="str">
        <f t="shared" si="10"/>
        <v/>
      </c>
      <c r="R22" s="57" t="e">
        <f t="shared" si="11"/>
        <v>#N/A</v>
      </c>
      <c r="S22" s="10" t="e">
        <f t="shared" si="12"/>
        <v>#N/A</v>
      </c>
      <c r="T22" s="40" t="e">
        <f t="shared" si="13"/>
        <v>#N/A</v>
      </c>
      <c r="Y22" s="129"/>
      <c r="Z22" s="26" t="str">
        <f t="shared" si="14"/>
        <v/>
      </c>
      <c r="AA22" s="26" t="str">
        <f>IF(AND(Sufficient_data="Yes",Include_study="Yes",Input!Study_name&lt;&gt;"",Subgroup&lt;&gt;""),Input!Study_name,"")</f>
        <v/>
      </c>
      <c r="AB22" s="10" t="str">
        <f t="shared" si="15"/>
        <v/>
      </c>
      <c r="AC22" s="19" t="str">
        <f>IF(AND(Sufficient_data="Yes",Include_study="Yes",Subgroup&lt;&gt;""),Input!Correlation,"")</f>
        <v/>
      </c>
      <c r="AD22" s="10" t="str">
        <f t="shared" si="16"/>
        <v/>
      </c>
      <c r="AE22" s="10" t="str">
        <f t="shared" si="17"/>
        <v/>
      </c>
      <c r="AF22" s="10" t="str">
        <f t="shared" si="18"/>
        <v/>
      </c>
      <c r="AG22" s="10" t="str">
        <f t="shared" si="19"/>
        <v/>
      </c>
      <c r="AH22" s="4" t="str">
        <f t="shared" si="20"/>
        <v/>
      </c>
      <c r="AI22" s="35" t="str">
        <f t="shared" si="21"/>
        <v/>
      </c>
      <c r="AJ22" s="108" t="str">
        <f t="shared" si="22"/>
        <v/>
      </c>
      <c r="AK22" s="68" t="str">
        <f t="shared" si="23"/>
        <v/>
      </c>
      <c r="AM22" s="57" t="e">
        <f t="shared" si="24"/>
        <v>#N/A</v>
      </c>
      <c r="AN22" s="10" t="e">
        <f t="shared" si="25"/>
        <v>#N/A</v>
      </c>
      <c r="AO22" s="40" t="e">
        <f t="shared" si="26"/>
        <v>#N/A</v>
      </c>
      <c r="AQ22" s="71" t="str">
        <f t="shared" si="27"/>
        <v/>
      </c>
      <c r="AR22" s="10" t="str">
        <f>IF(AND(Sufficient_data="Yes",Include_study="Yes",Subgroup&lt;&gt;""),IF(COUNTIFS(Input!F$2:F21,"="&amp;"Yes",Input!C$2:C21,"="&amp;"Yes",Input!G$2:G21,"="&amp;Subgroup)&gt;0,"",Subgroup),"")</f>
        <v/>
      </c>
      <c r="AS22" s="26" t="str">
        <f t="shared" si="28"/>
        <v/>
      </c>
      <c r="AT22" s="14" t="str">
        <f t="shared" si="29"/>
        <v/>
      </c>
      <c r="AU22" s="10" t="str">
        <f t="shared" si="30"/>
        <v/>
      </c>
      <c r="AV22" s="19" t="str">
        <f t="shared" si="31"/>
        <v/>
      </c>
      <c r="AW22" s="10" t="str">
        <f t="shared" si="32"/>
        <v/>
      </c>
      <c r="AX22" s="10" t="str">
        <f t="shared" si="33"/>
        <v/>
      </c>
      <c r="AY22" s="10" t="str">
        <f t="shared" si="34"/>
        <v/>
      </c>
      <c r="AZ22" s="10" t="str">
        <f t="shared" si="35"/>
        <v/>
      </c>
      <c r="BA22" s="10" t="str">
        <f t="shared" si="36"/>
        <v/>
      </c>
      <c r="BB22" s="10" t="str">
        <f t="shared" si="37"/>
        <v/>
      </c>
      <c r="BC22" s="10" t="str">
        <f t="shared" si="38"/>
        <v/>
      </c>
      <c r="BD22" s="26" t="str">
        <f t="shared" si="39"/>
        <v/>
      </c>
      <c r="BE22" s="10" t="str">
        <f t="shared" si="40"/>
        <v/>
      </c>
      <c r="BF22" s="10" t="str">
        <f t="shared" si="41"/>
        <v/>
      </c>
      <c r="BG22" s="10" t="str">
        <f t="shared" si="42"/>
        <v/>
      </c>
      <c r="BH22" s="10" t="str">
        <f t="shared" si="43"/>
        <v/>
      </c>
      <c r="BI22" s="10" t="str">
        <f t="shared" si="44"/>
        <v/>
      </c>
      <c r="BJ22" s="10" t="str">
        <f t="shared" si="45"/>
        <v/>
      </c>
      <c r="BK22" s="10" t="str">
        <f t="shared" si="46"/>
        <v/>
      </c>
      <c r="BL22" s="10" t="str">
        <f t="shared" si="47"/>
        <v/>
      </c>
      <c r="BM22" s="10" t="str">
        <f t="shared" si="48"/>
        <v/>
      </c>
      <c r="BN22" s="10" t="e">
        <f t="shared" si="49"/>
        <v>#N/A</v>
      </c>
      <c r="BO22" s="10" t="str">
        <f t="shared" si="80"/>
        <v/>
      </c>
      <c r="BP22" s="10" t="str">
        <f t="shared" si="50"/>
        <v/>
      </c>
      <c r="BQ22" s="10" t="str">
        <f t="shared" si="74"/>
        <v/>
      </c>
      <c r="BR22" s="28" t="str">
        <f t="shared" si="51"/>
        <v/>
      </c>
      <c r="BS22" s="40" t="str">
        <f t="shared" si="75"/>
        <v/>
      </c>
      <c r="BU22" s="3" t="s">
        <v>77</v>
      </c>
      <c r="BV22" s="10">
        <f>BV7-BV5</f>
        <v>0.28420226738398457</v>
      </c>
      <c r="BX22" s="138"/>
      <c r="BY22" s="10" t="e">
        <f t="shared" si="52"/>
        <v>#N/A</v>
      </c>
      <c r="BZ22" s="10" t="e">
        <f t="shared" si="76"/>
        <v>#N/A</v>
      </c>
      <c r="CA22" s="10" t="str">
        <f t="shared" si="53"/>
        <v/>
      </c>
      <c r="CB22" s="10" t="str">
        <f>IF(AND(Sufficient_data="Yes",Include_study="Yes",Moderator&lt;&gt;""),'Moderator Analysis'!F:F-CL$2,"")</f>
        <v/>
      </c>
      <c r="CC22" s="10" t="str">
        <f>IF(AND(Sufficient_data="Yes",Include_study="Yes",Moderator&lt;&gt;""),'Moderator Analysis'!E:E-CL$3,"")</f>
        <v/>
      </c>
      <c r="CD22" s="40" t="str">
        <f>IF(AND(Sufficient_data="Yes",Include_study="Yes",Moderator&lt;&gt;""),CA:CA*('Moderator Analysis'!F:F-CL$5-CL$4*'Moderator Analysis'!E:E)^2,"")</f>
        <v/>
      </c>
      <c r="CF22" s="75" t="str">
        <f t="shared" si="77"/>
        <v/>
      </c>
      <c r="CG22" s="18" t="str">
        <f>IF(AND(Sufficient_data="Yes",Include_study="Yes",CF22&lt;&gt;""),'Moderator Analysis'!F:F-'Moderator Analysis'!J$37,"")</f>
        <v/>
      </c>
      <c r="CH22" s="18" t="str">
        <f>IF(AND(Sufficient_data="Yes",Include_study="Yes",CF22&lt;&gt;""),'Moderator Analysis'!E:E-SUMPRODUCT('Moderator Analysis'!E:E,CF:CF)/SUM(CF:CF),"")</f>
        <v/>
      </c>
      <c r="CI22" s="79" t="str">
        <f>IF(AND(Sufficient_data="Yes",Include_study="Yes",CF22&lt;&gt;""),CF:CF*('Moderator Analysis'!F:F-'Moderator Analysis'!J$29-'Moderator Analysis'!J$30*'Moderator Analysis'!E:E)^2,"")</f>
        <v/>
      </c>
      <c r="CJ22" s="12"/>
      <c r="CN22" s="138"/>
      <c r="CO22" s="140"/>
      <c r="CP22" s="28" t="str">
        <f>IF(AND(Include_study="Yes",Sufficient_data="Yes"),1/'Publication Bias Analysis'!F22^2,"")</f>
        <v/>
      </c>
      <c r="CQ22" s="28" t="str">
        <f>IF(AND(Include_study="Yes",Sufficient_data="Yes"),1/('Publication Bias Analysis'!F:F^2+IF(Additional_model="Fixed effect",0,Calculations!DD$11)),"")</f>
        <v/>
      </c>
      <c r="CR22" s="28" t="str">
        <f>IF(AND(Include_study="Yes",Sufficient_data="Yes"),1/('Publication Bias Analysis'!F:F^2+IF(Additional_model="Fixed effect",0,'Publication Bias Analysis'!L$32)),"")</f>
        <v/>
      </c>
      <c r="CS22" s="28" t="str">
        <f>IF(AND(Include_study="Yes",Sufficient_data="Yes"),'Publication Bias Analysis'!E:E-IF(Trim_and_fill="Off",'Publication Bias Analysis'!I$29,'Publication Bias Analysis'!I$37),"")</f>
        <v/>
      </c>
      <c r="CT22" s="28" t="str">
        <f t="shared" si="54"/>
        <v/>
      </c>
      <c r="CU22" s="28" t="str">
        <f t="shared" si="55"/>
        <v/>
      </c>
      <c r="CV22" s="90" t="str">
        <f t="shared" si="56"/>
        <v/>
      </c>
      <c r="CW22" s="89" t="str">
        <f>IF(AND(Include_study="Yes",Sufficient_data="Yes"),CV:CV+IF(DH:DH&lt;0,-1,1)*COUNTIF(CV$2:CV21,CV:CV),"")</f>
        <v/>
      </c>
      <c r="CX22" s="89" t="str">
        <f>IF(AND(Include_study="Yes",Sufficient_data="Yes"),RANK(DL:DL,DL:DL,1)*IF(DK:DK&lt;0,-1,1)+IF(DK:DK&lt;0,-1,1)*COUNTIF(CV$2:CV21,CV:CV),"")</f>
        <v/>
      </c>
      <c r="CY22" s="89" t="str">
        <f>IF(AND(Include_study="Yes",Sufficient_data="Yes"),RANK(DO:DO,DO:DO,1)*IF(DN:DN&lt;0,-1,1)+IF(DN:DN&lt;0,-1,1)*COUNTIF(CV$2:CV21,CV:CV),"")</f>
        <v/>
      </c>
      <c r="CZ22" s="10" t="e">
        <f>IF(AND(Include_study="Yes",Sufficient_data="Yes"),'Publication Bias Analysis'!E:E,NA())</f>
        <v>#N/A</v>
      </c>
      <c r="DA22" s="40" t="e">
        <f>IF(AND(Include_study="Yes",Sufficient_data="Yes"),'Publication Bias Analysis'!F:F,NA())</f>
        <v>#N/A</v>
      </c>
      <c r="DG22" s="133"/>
      <c r="DH22" s="28" t="str">
        <f>IF(AND(Include_study="Yes",Sufficient_data="Yes"),IF('Publication Bias Analysis'!L$38="Left",CZ:CZ-'Publication Bias Analysis'!I$29,'Publication Bias Analysis'!I$29-'Publication Bias Analysis'!E:E),"")</f>
        <v/>
      </c>
      <c r="DI22" s="28" t="str">
        <f t="shared" si="81"/>
        <v/>
      </c>
      <c r="DJ22" s="40" t="str">
        <f>IF(AND(Include_study="Yes",Sufficient_data="Yes"),1/('Publication Bias Analysis'!F:F^2+IF(Additional_model="Fixed effect",0,$DS$6)),"")</f>
        <v/>
      </c>
      <c r="DK22" s="28" t="str">
        <f>IF(AND(Include_study="Yes",Sufficient_data="Yes"),IF('Publication Bias Analysis'!L$38="Left",CZ:CZ-DS$3,DS$3-'Publication Bias Analysis'!E:E),"")</f>
        <v/>
      </c>
      <c r="DL22" s="28" t="str">
        <f t="shared" si="82"/>
        <v/>
      </c>
      <c r="DM22" s="40" t="str">
        <f>IF(AND(DK22&lt;&gt;"",CW22&lt;=MAX(CW:CW)-DS$7),1/('Publication Bias Analysis'!F:F^2+IF(Additional_model="Fixed effect",0,$DS$13)),"")</f>
        <v/>
      </c>
      <c r="DN22" s="10" t="str">
        <f>IF(AND(Include_study="Yes",Sufficient_data="Yes"),IF('Publication Bias Analysis'!L$38="Left",CZ:CZ-DS$10,DS$10-CZ:CZ),"")</f>
        <v/>
      </c>
      <c r="DO22" s="10" t="str">
        <f t="shared" si="83"/>
        <v/>
      </c>
      <c r="DP22" s="40" t="str">
        <f t="shared" si="60"/>
        <v/>
      </c>
      <c r="DU22" s="48">
        <v>21</v>
      </c>
      <c r="DV22" s="14" t="str">
        <f>IF(Trim_and_fill="On",IF(DS$21&gt;(COUNT(DV$2:DV21)),IF(COUNTIF(CW:CW,-1*(MAX(CW:CW)-DU22+1))=1,"",MAX(CW:CW)-DU22+1),""),"")</f>
        <v/>
      </c>
      <c r="DW22" s="10" t="str">
        <f t="shared" si="61"/>
        <v/>
      </c>
      <c r="DX22" s="10" t="str">
        <f t="shared" si="62"/>
        <v/>
      </c>
      <c r="DY22" s="10" t="str">
        <f t="shared" ref="DY22:DY41" si="87">IF(DV22&lt;&gt;"",1/DX22^2,"")</f>
        <v/>
      </c>
      <c r="DZ22" s="28" t="str">
        <f>IF(DV22&lt;&gt;"",1/(DX22^2+IF(Additional_model="Fixed effect",0,'Publication Bias Analysis'!L$32)),"")</f>
        <v/>
      </c>
      <c r="EA22" s="40" t="str">
        <f>IF(DV22&lt;&gt;"",DW:DW-'Publication Bias Analysis'!I$37,"")</f>
        <v/>
      </c>
      <c r="EB22" s="9"/>
      <c r="EC22" s="48">
        <v>21</v>
      </c>
      <c r="ED22" s="10" t="e">
        <f t="shared" ref="ED22:ED41" si="88">IF(DV22&lt;&gt;"",DW22,NA())</f>
        <v>#N/A</v>
      </c>
      <c r="EE22" s="40" t="e">
        <f t="shared" ref="EE22:EE41" si="89">IF(DV22&lt;&gt;"",DX22,NA())</f>
        <v>#N/A</v>
      </c>
      <c r="EG22" s="133"/>
      <c r="EH22" s="10" t="str">
        <f t="shared" si="66"/>
        <v/>
      </c>
      <c r="EI22" s="40" t="str">
        <f>IF(AND(Include_study="Yes",Sufficient_data="Yes"),Z_score-('Publication Bias Analysis'!P$3+'Publication Bias Analysis'!P$4*Inverse_standard_error),"")</f>
        <v/>
      </c>
      <c r="EK22" s="133"/>
      <c r="EL22" s="10" t="str">
        <f>IF(AND(Include_study="Yes",Sufficient_data="Yes"),(CZ:CZ-SUMPRODUCT(Calculations!CP:CP,'Publication Bias Analysis'!E:E)/SUM(Calculations!CP:CP))/(SQRT(EM:EM)),"")</f>
        <v/>
      </c>
      <c r="EM22" s="10" t="str">
        <f>IF(AND(Include_study="Yes",Sufficient_data="Yes"),'Publication Bias Analysis'!F:F^2-1/(SUM(Calculations!CP:CP)),"")</f>
        <v/>
      </c>
      <c r="EN22" s="14" t="str">
        <f t="shared" si="84"/>
        <v/>
      </c>
      <c r="EO22" s="14" t="str">
        <f t="shared" si="85"/>
        <v/>
      </c>
      <c r="EP22" s="14" t="str">
        <f>IF(AND(Include_study="Yes",Sufficient_data="Yes"),COUNTIFS(EN$2:EN21,"&lt;"&amp;EN22,EO$2:EO21,"&lt;"&amp;EO22)+COUNTIFS(EN23:EN$201,"&lt;"&amp;EN22,EO23:EO$201,"&lt;"&amp;EO22)+COUNTIFS(EN$2:EN21,"&gt;"&amp;EN22,EO$2:EO21,"&gt;"&amp;EO22)+COUNTIFS(EN23:EN$201,"&gt;"&amp;EN22,EO23:EO$201,"&gt;"&amp;EO22),"")</f>
        <v/>
      </c>
      <c r="EQ22" s="83" t="str">
        <f>IF(AND(Include_study="Yes",Sufficient_data="Yes"),COUNTIFS(EN$2:EN21,"&lt;"&amp;EN22,EO$2:EO21,"&gt;"&amp;EO22)+COUNTIFS(EN23:EN$201,"&lt;"&amp;EN22,EO23:EO$201,"&gt;"&amp;EO22)+COUNTIFS(EN$2:EN21,"&gt;"&amp;EN22,EO$2:EO21,"&lt;"&amp;EO22)+COUNTIFS(EN23:EN$201,"&gt;"&amp;EN22,EO23:EO$201,"&lt;"&amp;EO22),"")</f>
        <v/>
      </c>
      <c r="ES22" s="133"/>
      <c r="EX22" s="133"/>
      <c r="EY22" s="10" t="e">
        <f t="shared" si="69"/>
        <v>#N/A</v>
      </c>
      <c r="EZ22" s="10" t="e">
        <f t="shared" si="70"/>
        <v>#N/A</v>
      </c>
      <c r="FA22" s="10" t="str">
        <f t="shared" si="71"/>
        <v/>
      </c>
      <c r="FB22" s="40" t="str">
        <f>IF(AND(Include_study="Yes",Sufficient_data="Yes"),Z_score-('Publication Bias Analysis'!AK50+'Publication Bias Analysis'!AK$31*Inverse_standard_error),"")</f>
        <v/>
      </c>
      <c r="FH22" s="133"/>
      <c r="FI22" s="14" t="str">
        <f>IF(Z_score&lt;&gt;"",RANK('Publication Bias Analysis'!AS:AS,'Publication Bias Analysis'!AS:AS,1)+COUNTIF('Publication Bias Analysis'!AS$2:AS21,'Publication Bias Analysis'!AS22),"")</f>
        <v/>
      </c>
      <c r="FJ22" s="10" t="str">
        <f t="shared" si="72"/>
        <v/>
      </c>
      <c r="FK22" s="10" t="e">
        <f>IF(AND(Include_study="Yes",Sufficient_data="Yes"),'Publication Bias Analysis'!AR22,NA())</f>
        <v>#N/A</v>
      </c>
      <c r="FL22" s="28" t="e">
        <f>IF(AND(Include_study="Yes",Sufficient_data="Yes"),'Publication Bias Analysis'!AS22,NA())</f>
        <v>#N/A</v>
      </c>
      <c r="FM22" s="10" t="str">
        <f>IF(AND(Include_study="Yes",Sufficient_data="Yes"),'Publication Bias Analysis'!AR:AR-AVERAGE('Publication Bias Analysis'!AR:AR),"")</f>
        <v/>
      </c>
      <c r="FN22" s="40" t="str">
        <f>IF(AND(Include_study="Yes",Sufficient_data="Yes"),FL:FL-('Publication Bias Analysis'!AV$30+FK:FK*'Publication Bias Analysis'!AV$31),"")</f>
        <v/>
      </c>
      <c r="FT22" s="133"/>
      <c r="FU22" s="10" t="str">
        <f t="shared" si="73"/>
        <v/>
      </c>
      <c r="FV22" s="19" t="str">
        <f t="shared" ref="FV22:FV51" si="90">IF(FU22&lt;&gt;"",1-NORMSDIST(ABS(FU22)),"")</f>
        <v/>
      </c>
      <c r="FW22" s="40" t="str">
        <f t="shared" si="79"/>
        <v/>
      </c>
    </row>
    <row r="23" spans="1:179" x14ac:dyDescent="0.2">
      <c r="A23" s="129"/>
      <c r="B23" s="26" t="str">
        <f t="shared" si="0"/>
        <v/>
      </c>
      <c r="C23" s="26" t="str">
        <f>IF(B23&lt;&gt;"",IF(B23=0,COUNTIF(B$2:B22,0)+1,COUNTIF(B$2:B22,B23)+B23+COUNTIF(B:B,0)),"")</f>
        <v/>
      </c>
      <c r="D23" s="26" t="str">
        <f t="shared" si="1"/>
        <v/>
      </c>
      <c r="E23" s="10" t="str">
        <f>IF(AND(Sufficient_data="Yes",Include_study="Yes",Input!Study_name&lt;&gt;""),Input!Study_name,"")</f>
        <v/>
      </c>
      <c r="F23" s="10" t="str">
        <f>IF(AND(Sufficient_data="Yes",Include_study="Yes"),Input!Correlation,"")</f>
        <v/>
      </c>
      <c r="G23" s="18" t="str">
        <f t="shared" si="2"/>
        <v/>
      </c>
      <c r="H23" s="18" t="str">
        <f>IF(AND(Sufficient_data="Yes",Include_study="Yes"),Input!Number_of_subjects,"")</f>
        <v/>
      </c>
      <c r="I23" s="10" t="str">
        <f t="shared" si="3"/>
        <v/>
      </c>
      <c r="J23" s="10" t="str">
        <f t="shared" si="4"/>
        <v/>
      </c>
      <c r="K23" s="10" t="str">
        <f t="shared" si="5"/>
        <v/>
      </c>
      <c r="L23" s="10" t="str">
        <f t="shared" si="6"/>
        <v/>
      </c>
      <c r="M23" s="10" t="str">
        <f t="shared" si="7"/>
        <v/>
      </c>
      <c r="N23" s="10" t="str">
        <f t="shared" si="8"/>
        <v/>
      </c>
      <c r="O23" s="105" t="str">
        <f t="shared" si="9"/>
        <v/>
      </c>
      <c r="P23" s="68" t="str">
        <f t="shared" si="10"/>
        <v/>
      </c>
      <c r="R23" s="57" t="e">
        <f t="shared" si="11"/>
        <v>#N/A</v>
      </c>
      <c r="S23" s="10" t="e">
        <f t="shared" si="12"/>
        <v>#N/A</v>
      </c>
      <c r="T23" s="40" t="e">
        <f t="shared" si="13"/>
        <v>#N/A</v>
      </c>
      <c r="Y23" s="129"/>
      <c r="Z23" s="26" t="str">
        <f t="shared" si="14"/>
        <v/>
      </c>
      <c r="AA23" s="26" t="str">
        <f>IF(AND(Sufficient_data="Yes",Include_study="Yes",Input!Study_name&lt;&gt;"",Subgroup&lt;&gt;""),Input!Study_name,"")</f>
        <v/>
      </c>
      <c r="AB23" s="10" t="str">
        <f t="shared" si="15"/>
        <v/>
      </c>
      <c r="AC23" s="19" t="str">
        <f>IF(AND(Sufficient_data="Yes",Include_study="Yes",Subgroup&lt;&gt;""),Input!Correlation,"")</f>
        <v/>
      </c>
      <c r="AD23" s="10" t="str">
        <f t="shared" si="16"/>
        <v/>
      </c>
      <c r="AE23" s="10" t="str">
        <f t="shared" si="17"/>
        <v/>
      </c>
      <c r="AF23" s="10" t="str">
        <f t="shared" si="18"/>
        <v/>
      </c>
      <c r="AG23" s="10" t="str">
        <f t="shared" si="19"/>
        <v/>
      </c>
      <c r="AH23" s="4" t="str">
        <f t="shared" si="20"/>
        <v/>
      </c>
      <c r="AI23" s="35" t="str">
        <f t="shared" si="21"/>
        <v/>
      </c>
      <c r="AJ23" s="108" t="str">
        <f t="shared" si="22"/>
        <v/>
      </c>
      <c r="AK23" s="68" t="str">
        <f t="shared" si="23"/>
        <v/>
      </c>
      <c r="AM23" s="57" t="e">
        <f t="shared" si="24"/>
        <v>#N/A</v>
      </c>
      <c r="AN23" s="10" t="e">
        <f t="shared" si="25"/>
        <v>#N/A</v>
      </c>
      <c r="AO23" s="40" t="e">
        <f t="shared" si="26"/>
        <v>#N/A</v>
      </c>
      <c r="AQ23" s="71" t="str">
        <f t="shared" si="27"/>
        <v/>
      </c>
      <c r="AR23" s="10" t="str">
        <f>IF(AND(Sufficient_data="Yes",Include_study="Yes",Subgroup&lt;&gt;""),IF(COUNTIFS(Input!F$2:F22,"="&amp;"Yes",Input!C$2:C22,"="&amp;"Yes",Input!G$2:G22,"="&amp;Subgroup)&gt;0,"",Subgroup),"")</f>
        <v/>
      </c>
      <c r="AS23" s="26" t="str">
        <f t="shared" si="28"/>
        <v/>
      </c>
      <c r="AT23" s="14" t="str">
        <f t="shared" si="29"/>
        <v/>
      </c>
      <c r="AU23" s="10" t="str">
        <f t="shared" si="30"/>
        <v/>
      </c>
      <c r="AV23" s="19" t="str">
        <f t="shared" si="31"/>
        <v/>
      </c>
      <c r="AW23" s="10" t="str">
        <f t="shared" si="32"/>
        <v/>
      </c>
      <c r="AX23" s="10" t="str">
        <f t="shared" si="33"/>
        <v/>
      </c>
      <c r="AY23" s="10" t="str">
        <f t="shared" si="34"/>
        <v/>
      </c>
      <c r="AZ23" s="10" t="str">
        <f t="shared" si="35"/>
        <v/>
      </c>
      <c r="BA23" s="10" t="str">
        <f t="shared" si="36"/>
        <v/>
      </c>
      <c r="BB23" s="10" t="str">
        <f t="shared" si="37"/>
        <v/>
      </c>
      <c r="BC23" s="10" t="str">
        <f t="shared" si="38"/>
        <v/>
      </c>
      <c r="BD23" s="26" t="str">
        <f t="shared" si="39"/>
        <v/>
      </c>
      <c r="BE23" s="10" t="str">
        <f t="shared" si="40"/>
        <v/>
      </c>
      <c r="BF23" s="10" t="str">
        <f t="shared" si="41"/>
        <v/>
      </c>
      <c r="BG23" s="10" t="str">
        <f t="shared" si="42"/>
        <v/>
      </c>
      <c r="BH23" s="10" t="str">
        <f t="shared" si="43"/>
        <v/>
      </c>
      <c r="BI23" s="10" t="str">
        <f t="shared" si="44"/>
        <v/>
      </c>
      <c r="BJ23" s="10" t="str">
        <f t="shared" si="45"/>
        <v/>
      </c>
      <c r="BK23" s="10" t="str">
        <f t="shared" si="46"/>
        <v/>
      </c>
      <c r="BL23" s="10" t="str">
        <f t="shared" si="47"/>
        <v/>
      </c>
      <c r="BM23" s="10" t="str">
        <f t="shared" si="48"/>
        <v/>
      </c>
      <c r="BN23" s="10" t="e">
        <f t="shared" si="49"/>
        <v>#N/A</v>
      </c>
      <c r="BO23" s="10" t="str">
        <f t="shared" si="80"/>
        <v/>
      </c>
      <c r="BP23" s="10" t="str">
        <f t="shared" si="50"/>
        <v/>
      </c>
      <c r="BQ23" s="10" t="str">
        <f t="shared" si="74"/>
        <v/>
      </c>
      <c r="BR23" s="28" t="str">
        <f t="shared" si="51"/>
        <v/>
      </c>
      <c r="BS23" s="40" t="str">
        <f t="shared" si="75"/>
        <v/>
      </c>
      <c r="BU23" s="3" t="s">
        <v>78</v>
      </c>
      <c r="BV23" s="10">
        <f>BV5-BV8</f>
        <v>1.7102953971388648</v>
      </c>
      <c r="BX23" s="138"/>
      <c r="BY23" s="10" t="e">
        <f t="shared" si="52"/>
        <v>#N/A</v>
      </c>
      <c r="BZ23" s="10" t="e">
        <f t="shared" si="76"/>
        <v>#N/A</v>
      </c>
      <c r="CA23" s="10" t="str">
        <f t="shared" si="53"/>
        <v/>
      </c>
      <c r="CB23" s="10" t="str">
        <f>IF(AND(Sufficient_data="Yes",Include_study="Yes",Moderator&lt;&gt;""),'Moderator Analysis'!F:F-CL$2,"")</f>
        <v/>
      </c>
      <c r="CC23" s="10" t="str">
        <f>IF(AND(Sufficient_data="Yes",Include_study="Yes",Moderator&lt;&gt;""),'Moderator Analysis'!E:E-CL$3,"")</f>
        <v/>
      </c>
      <c r="CD23" s="40" t="str">
        <f>IF(AND(Sufficient_data="Yes",Include_study="Yes",Moderator&lt;&gt;""),CA:CA*('Moderator Analysis'!F:F-CL$5-CL$4*'Moderator Analysis'!E:E)^2,"")</f>
        <v/>
      </c>
      <c r="CF23" s="75" t="str">
        <f t="shared" si="77"/>
        <v/>
      </c>
      <c r="CG23" s="18" t="str">
        <f>IF(AND(Sufficient_data="Yes",Include_study="Yes",CF23&lt;&gt;""),'Moderator Analysis'!F:F-'Moderator Analysis'!J$37,"")</f>
        <v/>
      </c>
      <c r="CH23" s="18" t="str">
        <f>IF(AND(Sufficient_data="Yes",Include_study="Yes",CF23&lt;&gt;""),'Moderator Analysis'!E:E-SUMPRODUCT('Moderator Analysis'!E:E,CF:CF)/SUM(CF:CF),"")</f>
        <v/>
      </c>
      <c r="CI23" s="79" t="str">
        <f>IF(AND(Sufficient_data="Yes",Include_study="Yes",CF23&lt;&gt;""),CF:CF*('Moderator Analysis'!F:F-'Moderator Analysis'!J$29-'Moderator Analysis'!J$30*'Moderator Analysis'!E:E)^2,"")</f>
        <v/>
      </c>
      <c r="CJ23" s="12"/>
      <c r="CN23" s="138"/>
      <c r="CO23" s="140"/>
      <c r="CP23" s="28" t="str">
        <f>IF(AND(Include_study="Yes",Sufficient_data="Yes"),1/'Publication Bias Analysis'!F23^2,"")</f>
        <v/>
      </c>
      <c r="CQ23" s="28" t="str">
        <f>IF(AND(Include_study="Yes",Sufficient_data="Yes"),1/('Publication Bias Analysis'!F:F^2+IF(Additional_model="Fixed effect",0,Calculations!DD$11)),"")</f>
        <v/>
      </c>
      <c r="CR23" s="28" t="str">
        <f>IF(AND(Include_study="Yes",Sufficient_data="Yes"),1/('Publication Bias Analysis'!F:F^2+IF(Additional_model="Fixed effect",0,'Publication Bias Analysis'!L$32)),"")</f>
        <v/>
      </c>
      <c r="CS23" s="28" t="str">
        <f>IF(AND(Include_study="Yes",Sufficient_data="Yes"),'Publication Bias Analysis'!E:E-IF(Trim_and_fill="Off",'Publication Bias Analysis'!I$29,'Publication Bias Analysis'!I$37),"")</f>
        <v/>
      </c>
      <c r="CT23" s="28" t="str">
        <f t="shared" si="54"/>
        <v/>
      </c>
      <c r="CU23" s="28" t="str">
        <f t="shared" si="55"/>
        <v/>
      </c>
      <c r="CV23" s="90" t="str">
        <f t="shared" si="56"/>
        <v/>
      </c>
      <c r="CW23" s="89" t="str">
        <f>IF(AND(Include_study="Yes",Sufficient_data="Yes"),CV:CV+IF(DH:DH&lt;0,-1,1)*COUNTIF(CV$2:CV22,CV:CV),"")</f>
        <v/>
      </c>
      <c r="CX23" s="89" t="str">
        <f>IF(AND(Include_study="Yes",Sufficient_data="Yes"),RANK(DL:DL,DL:DL,1)*IF(DK:DK&lt;0,-1,1)+IF(DK:DK&lt;0,-1,1)*COUNTIF(CV$2:CV22,CV:CV),"")</f>
        <v/>
      </c>
      <c r="CY23" s="89" t="str">
        <f>IF(AND(Include_study="Yes",Sufficient_data="Yes"),RANK(DO:DO,DO:DO,1)*IF(DN:DN&lt;0,-1,1)+IF(DN:DN&lt;0,-1,1)*COUNTIF(CV$2:CV22,CV:CV),"")</f>
        <v/>
      </c>
      <c r="CZ23" s="10" t="e">
        <f>IF(AND(Include_study="Yes",Sufficient_data="Yes"),'Publication Bias Analysis'!E:E,NA())</f>
        <v>#N/A</v>
      </c>
      <c r="DA23" s="40" t="e">
        <f>IF(AND(Include_study="Yes",Sufficient_data="Yes"),'Publication Bias Analysis'!F:F,NA())</f>
        <v>#N/A</v>
      </c>
      <c r="DG23" s="133"/>
      <c r="DH23" s="28" t="str">
        <f>IF(AND(Include_study="Yes",Sufficient_data="Yes"),IF('Publication Bias Analysis'!L$38="Left",CZ:CZ-'Publication Bias Analysis'!I$29,'Publication Bias Analysis'!I$29-'Publication Bias Analysis'!E:E),"")</f>
        <v/>
      </c>
      <c r="DI23" s="28" t="str">
        <f t="shared" si="81"/>
        <v/>
      </c>
      <c r="DJ23" s="40" t="str">
        <f>IF(AND(Include_study="Yes",Sufficient_data="Yes"),1/('Publication Bias Analysis'!F:F^2+IF(Additional_model="Fixed effect",0,$DS$6)),"")</f>
        <v/>
      </c>
      <c r="DK23" s="28" t="str">
        <f>IF(AND(Include_study="Yes",Sufficient_data="Yes"),IF('Publication Bias Analysis'!L$38="Left",CZ:CZ-DS$3,DS$3-'Publication Bias Analysis'!E:E),"")</f>
        <v/>
      </c>
      <c r="DL23" s="28" t="str">
        <f t="shared" si="82"/>
        <v/>
      </c>
      <c r="DM23" s="40" t="str">
        <f>IF(AND(DK23&lt;&gt;"",CW23&lt;=MAX(CW:CW)-DS$7),1/('Publication Bias Analysis'!F:F^2+IF(Additional_model="Fixed effect",0,$DS$13)),"")</f>
        <v/>
      </c>
      <c r="DN23" s="10" t="str">
        <f>IF(AND(Include_study="Yes",Sufficient_data="Yes"),IF('Publication Bias Analysis'!L$38="Left",CZ:CZ-DS$10,DS$10-CZ:CZ),"")</f>
        <v/>
      </c>
      <c r="DO23" s="10" t="str">
        <f t="shared" si="83"/>
        <v/>
      </c>
      <c r="DP23" s="40" t="str">
        <f t="shared" si="60"/>
        <v/>
      </c>
      <c r="DR23"/>
      <c r="DS23"/>
      <c r="DU23" s="48">
        <v>22</v>
      </c>
      <c r="DV23" s="14" t="str">
        <f>IF(Trim_and_fill="On",IF(DS$21&gt;(COUNT(DV$2:DV22)),IF(COUNTIF(CW:CW,-1*(MAX(CW:CW)-DU23+1))=1,"",MAX(CW:CW)-DU23+1),""),"")</f>
        <v/>
      </c>
      <c r="DW23" s="10" t="str">
        <f t="shared" si="61"/>
        <v/>
      </c>
      <c r="DX23" s="10" t="str">
        <f t="shared" si="62"/>
        <v/>
      </c>
      <c r="DY23" s="10" t="str">
        <f t="shared" si="87"/>
        <v/>
      </c>
      <c r="DZ23" s="28" t="str">
        <f>IF(DV23&lt;&gt;"",1/(DX23^2+IF(Additional_model="Fixed effect",0,'Publication Bias Analysis'!L$32)),"")</f>
        <v/>
      </c>
      <c r="EA23" s="40" t="str">
        <f>IF(DV23&lt;&gt;"",DW:DW-'Publication Bias Analysis'!I$37,"")</f>
        <v/>
      </c>
      <c r="EB23" s="9"/>
      <c r="EC23" s="48">
        <v>22</v>
      </c>
      <c r="ED23" s="10" t="e">
        <f t="shared" si="88"/>
        <v>#N/A</v>
      </c>
      <c r="EE23" s="40" t="e">
        <f t="shared" si="89"/>
        <v>#N/A</v>
      </c>
      <c r="EG23" s="133"/>
      <c r="EH23" s="10" t="str">
        <f t="shared" si="66"/>
        <v/>
      </c>
      <c r="EI23" s="40" t="str">
        <f>IF(AND(Include_study="Yes",Sufficient_data="Yes"),Z_score-('Publication Bias Analysis'!P$3+'Publication Bias Analysis'!P$4*Inverse_standard_error),"")</f>
        <v/>
      </c>
      <c r="EK23" s="133"/>
      <c r="EL23" s="10" t="str">
        <f>IF(AND(Include_study="Yes",Sufficient_data="Yes"),(CZ:CZ-SUMPRODUCT(Calculations!CP:CP,'Publication Bias Analysis'!E:E)/SUM(Calculations!CP:CP))/(SQRT(EM:EM)),"")</f>
        <v/>
      </c>
      <c r="EM23" s="10" t="str">
        <f>IF(AND(Include_study="Yes",Sufficient_data="Yes"),'Publication Bias Analysis'!F:F^2-1/(SUM(Calculations!CP:CP)),"")</f>
        <v/>
      </c>
      <c r="EN23" s="14" t="str">
        <f t="shared" si="84"/>
        <v/>
      </c>
      <c r="EO23" s="14" t="str">
        <f t="shared" si="85"/>
        <v/>
      </c>
      <c r="EP23" s="14" t="str">
        <f>IF(AND(Include_study="Yes",Sufficient_data="Yes"),COUNTIFS(EN$2:EN22,"&lt;"&amp;EN23,EO$2:EO22,"&lt;"&amp;EO23)+COUNTIFS(EN24:EN$201,"&lt;"&amp;EN23,EO24:EO$201,"&lt;"&amp;EO23)+COUNTIFS(EN$2:EN22,"&gt;"&amp;EN23,EO$2:EO22,"&gt;"&amp;EO23)+COUNTIFS(EN24:EN$201,"&gt;"&amp;EN23,EO24:EO$201,"&gt;"&amp;EO23),"")</f>
        <v/>
      </c>
      <c r="EQ23" s="83" t="str">
        <f>IF(AND(Include_study="Yes",Sufficient_data="Yes"),COUNTIFS(EN$2:EN22,"&lt;"&amp;EN23,EO$2:EO22,"&gt;"&amp;EO23)+COUNTIFS(EN24:EN$201,"&lt;"&amp;EN23,EO24:EO$201,"&gt;"&amp;EO23)+COUNTIFS(EN$2:EN22,"&gt;"&amp;EN23,EO$2:EO22,"&lt;"&amp;EO23)+COUNTIFS(EN24:EN$201,"&gt;"&amp;EN23,EO24:EO$201,"&lt;"&amp;EO23),"")</f>
        <v/>
      </c>
      <c r="ES23" s="133"/>
      <c r="EX23" s="133"/>
      <c r="EY23" s="10" t="e">
        <f t="shared" si="69"/>
        <v>#N/A</v>
      </c>
      <c r="EZ23" s="10" t="e">
        <f t="shared" si="70"/>
        <v>#N/A</v>
      </c>
      <c r="FA23" s="10" t="str">
        <f t="shared" si="71"/>
        <v/>
      </c>
      <c r="FB23" s="40" t="str">
        <f>IF(AND(Include_study="Yes",Sufficient_data="Yes"),Z_score-('Publication Bias Analysis'!AK51+'Publication Bias Analysis'!AK$31*Inverse_standard_error),"")</f>
        <v/>
      </c>
      <c r="FH23" s="133"/>
      <c r="FI23" s="14" t="str">
        <f>IF(Z_score&lt;&gt;"",RANK('Publication Bias Analysis'!AS:AS,'Publication Bias Analysis'!AS:AS,1)+COUNTIF('Publication Bias Analysis'!AS$2:AS22,'Publication Bias Analysis'!AS23),"")</f>
        <v/>
      </c>
      <c r="FJ23" s="10" t="str">
        <f t="shared" si="72"/>
        <v/>
      </c>
      <c r="FK23" s="10" t="e">
        <f>IF(AND(Include_study="Yes",Sufficient_data="Yes"),'Publication Bias Analysis'!AR23,NA())</f>
        <v>#N/A</v>
      </c>
      <c r="FL23" s="28" t="e">
        <f>IF(AND(Include_study="Yes",Sufficient_data="Yes"),'Publication Bias Analysis'!AS23,NA())</f>
        <v>#N/A</v>
      </c>
      <c r="FM23" s="10" t="str">
        <f>IF(AND(Include_study="Yes",Sufficient_data="Yes"),'Publication Bias Analysis'!AR:AR-AVERAGE('Publication Bias Analysis'!AR:AR),"")</f>
        <v/>
      </c>
      <c r="FN23" s="40" t="str">
        <f>IF(AND(Include_study="Yes",Sufficient_data="Yes"),FL:FL-('Publication Bias Analysis'!AV$30+FK:FK*'Publication Bias Analysis'!AV$31),"")</f>
        <v/>
      </c>
      <c r="FT23" s="133"/>
      <c r="FU23" s="10" t="str">
        <f t="shared" si="73"/>
        <v/>
      </c>
      <c r="FV23" s="19" t="str">
        <f t="shared" si="90"/>
        <v/>
      </c>
      <c r="FW23" s="40" t="str">
        <f t="shared" si="79"/>
        <v/>
      </c>
    </row>
    <row r="24" spans="1:179" x14ac:dyDescent="0.2">
      <c r="A24" s="129"/>
      <c r="B24" s="26" t="str">
        <f t="shared" si="0"/>
        <v/>
      </c>
      <c r="C24" s="26" t="str">
        <f>IF(B24&lt;&gt;"",IF(B24=0,COUNTIF(B$2:B23,0)+1,COUNTIF(B$2:B23,B24)+B24+COUNTIF(B:B,0)),"")</f>
        <v/>
      </c>
      <c r="D24" s="26" t="str">
        <f t="shared" si="1"/>
        <v/>
      </c>
      <c r="E24" s="10" t="str">
        <f>IF(AND(Sufficient_data="Yes",Include_study="Yes",Input!Study_name&lt;&gt;""),Input!Study_name,"")</f>
        <v/>
      </c>
      <c r="F24" s="10" t="str">
        <f>IF(AND(Sufficient_data="Yes",Include_study="Yes"),Input!Correlation,"")</f>
        <v/>
      </c>
      <c r="G24" s="18" t="str">
        <f t="shared" si="2"/>
        <v/>
      </c>
      <c r="H24" s="18" t="str">
        <f>IF(AND(Sufficient_data="Yes",Include_study="Yes"),Input!Number_of_subjects,"")</f>
        <v/>
      </c>
      <c r="I24" s="10" t="str">
        <f t="shared" si="3"/>
        <v/>
      </c>
      <c r="J24" s="10" t="str">
        <f t="shared" si="4"/>
        <v/>
      </c>
      <c r="K24" s="10" t="str">
        <f t="shared" si="5"/>
        <v/>
      </c>
      <c r="L24" s="10" t="str">
        <f t="shared" si="6"/>
        <v/>
      </c>
      <c r="M24" s="10" t="str">
        <f t="shared" si="7"/>
        <v/>
      </c>
      <c r="N24" s="10" t="str">
        <f t="shared" si="8"/>
        <v/>
      </c>
      <c r="O24" s="105" t="str">
        <f t="shared" si="9"/>
        <v/>
      </c>
      <c r="P24" s="68" t="str">
        <f t="shared" si="10"/>
        <v/>
      </c>
      <c r="R24" s="57" t="e">
        <f t="shared" si="11"/>
        <v>#N/A</v>
      </c>
      <c r="S24" s="10" t="e">
        <f t="shared" si="12"/>
        <v>#N/A</v>
      </c>
      <c r="T24" s="40" t="e">
        <f t="shared" si="13"/>
        <v>#N/A</v>
      </c>
      <c r="Y24" s="129"/>
      <c r="Z24" s="26" t="str">
        <f t="shared" si="14"/>
        <v/>
      </c>
      <c r="AA24" s="26" t="str">
        <f>IF(AND(Sufficient_data="Yes",Include_study="Yes",Input!Study_name&lt;&gt;"",Subgroup&lt;&gt;""),Input!Study_name,"")</f>
        <v/>
      </c>
      <c r="AB24" s="10" t="str">
        <f t="shared" si="15"/>
        <v/>
      </c>
      <c r="AC24" s="19" t="str">
        <f>IF(AND(Sufficient_data="Yes",Include_study="Yes",Subgroup&lt;&gt;""),Input!Correlation,"")</f>
        <v/>
      </c>
      <c r="AD24" s="10" t="str">
        <f t="shared" si="16"/>
        <v/>
      </c>
      <c r="AE24" s="10" t="str">
        <f t="shared" si="17"/>
        <v/>
      </c>
      <c r="AF24" s="10" t="str">
        <f t="shared" si="18"/>
        <v/>
      </c>
      <c r="AG24" s="10" t="str">
        <f t="shared" si="19"/>
        <v/>
      </c>
      <c r="AH24" s="4" t="str">
        <f t="shared" si="20"/>
        <v/>
      </c>
      <c r="AI24" s="35" t="str">
        <f t="shared" si="21"/>
        <v/>
      </c>
      <c r="AJ24" s="108" t="str">
        <f t="shared" si="22"/>
        <v/>
      </c>
      <c r="AK24" s="68" t="str">
        <f t="shared" si="23"/>
        <v/>
      </c>
      <c r="AM24" s="57" t="e">
        <f t="shared" si="24"/>
        <v>#N/A</v>
      </c>
      <c r="AN24" s="10" t="e">
        <f t="shared" si="25"/>
        <v>#N/A</v>
      </c>
      <c r="AO24" s="40" t="e">
        <f t="shared" si="26"/>
        <v>#N/A</v>
      </c>
      <c r="AQ24" s="71" t="str">
        <f t="shared" si="27"/>
        <v/>
      </c>
      <c r="AR24" s="10" t="str">
        <f>IF(AND(Sufficient_data="Yes",Include_study="Yes",Subgroup&lt;&gt;""),IF(COUNTIFS(Input!F$2:F23,"="&amp;"Yes",Input!C$2:C23,"="&amp;"Yes",Input!G$2:G23,"="&amp;Subgroup)&gt;0,"",Subgroup),"")</f>
        <v/>
      </c>
      <c r="AS24" s="26" t="str">
        <f t="shared" si="28"/>
        <v/>
      </c>
      <c r="AT24" s="14" t="str">
        <f t="shared" si="29"/>
        <v/>
      </c>
      <c r="AU24" s="10" t="str">
        <f t="shared" si="30"/>
        <v/>
      </c>
      <c r="AV24" s="19" t="str">
        <f t="shared" si="31"/>
        <v/>
      </c>
      <c r="AW24" s="10" t="str">
        <f t="shared" si="32"/>
        <v/>
      </c>
      <c r="AX24" s="10" t="str">
        <f t="shared" si="33"/>
        <v/>
      </c>
      <c r="AY24" s="10" t="str">
        <f t="shared" si="34"/>
        <v/>
      </c>
      <c r="AZ24" s="10" t="str">
        <f t="shared" si="35"/>
        <v/>
      </c>
      <c r="BA24" s="10" t="str">
        <f t="shared" si="36"/>
        <v/>
      </c>
      <c r="BB24" s="10" t="str">
        <f t="shared" si="37"/>
        <v/>
      </c>
      <c r="BC24" s="10" t="str">
        <f t="shared" si="38"/>
        <v/>
      </c>
      <c r="BD24" s="26" t="str">
        <f t="shared" si="39"/>
        <v/>
      </c>
      <c r="BE24" s="10" t="str">
        <f t="shared" si="40"/>
        <v/>
      </c>
      <c r="BF24" s="10" t="str">
        <f t="shared" si="41"/>
        <v/>
      </c>
      <c r="BG24" s="10" t="str">
        <f t="shared" si="42"/>
        <v/>
      </c>
      <c r="BH24" s="10" t="str">
        <f t="shared" si="43"/>
        <v/>
      </c>
      <c r="BI24" s="10" t="str">
        <f t="shared" si="44"/>
        <v/>
      </c>
      <c r="BJ24" s="10" t="str">
        <f t="shared" si="45"/>
        <v/>
      </c>
      <c r="BK24" s="10" t="str">
        <f t="shared" si="46"/>
        <v/>
      </c>
      <c r="BL24" s="10" t="str">
        <f t="shared" si="47"/>
        <v/>
      </c>
      <c r="BM24" s="10" t="str">
        <f t="shared" si="48"/>
        <v/>
      </c>
      <c r="BN24" s="10" t="e">
        <f t="shared" si="49"/>
        <v>#N/A</v>
      </c>
      <c r="BO24" s="10" t="str">
        <f t="shared" si="80"/>
        <v/>
      </c>
      <c r="BP24" s="10" t="str">
        <f t="shared" si="50"/>
        <v/>
      </c>
      <c r="BQ24" s="10" t="str">
        <f t="shared" si="74"/>
        <v/>
      </c>
      <c r="BR24" s="28" t="str">
        <f t="shared" si="51"/>
        <v/>
      </c>
      <c r="BS24" s="40" t="str">
        <f t="shared" si="75"/>
        <v/>
      </c>
      <c r="BU24" s="3" t="s">
        <v>79</v>
      </c>
      <c r="BV24" s="10">
        <f>BV9-BV5</f>
        <v>0.28679156581460763</v>
      </c>
      <c r="BX24" s="138"/>
      <c r="BY24" s="10" t="e">
        <f t="shared" si="52"/>
        <v>#N/A</v>
      </c>
      <c r="BZ24" s="10" t="e">
        <f t="shared" si="76"/>
        <v>#N/A</v>
      </c>
      <c r="CA24" s="10" t="str">
        <f t="shared" si="53"/>
        <v/>
      </c>
      <c r="CB24" s="10" t="str">
        <f>IF(AND(Sufficient_data="Yes",Include_study="Yes",Moderator&lt;&gt;""),'Moderator Analysis'!F:F-CL$2,"")</f>
        <v/>
      </c>
      <c r="CC24" s="10" t="str">
        <f>IF(AND(Sufficient_data="Yes",Include_study="Yes",Moderator&lt;&gt;""),'Moderator Analysis'!E:E-CL$3,"")</f>
        <v/>
      </c>
      <c r="CD24" s="40" t="str">
        <f>IF(AND(Sufficient_data="Yes",Include_study="Yes",Moderator&lt;&gt;""),CA:CA*('Moderator Analysis'!F:F-CL$5-CL$4*'Moderator Analysis'!E:E)^2,"")</f>
        <v/>
      </c>
      <c r="CF24" s="75" t="str">
        <f t="shared" si="77"/>
        <v/>
      </c>
      <c r="CG24" s="18" t="str">
        <f>IF(AND(Sufficient_data="Yes",Include_study="Yes",CF24&lt;&gt;""),'Moderator Analysis'!F:F-'Moderator Analysis'!J$37,"")</f>
        <v/>
      </c>
      <c r="CH24" s="18" t="str">
        <f>IF(AND(Sufficient_data="Yes",Include_study="Yes",CF24&lt;&gt;""),'Moderator Analysis'!E:E-SUMPRODUCT('Moderator Analysis'!E:E,CF:CF)/SUM(CF:CF),"")</f>
        <v/>
      </c>
      <c r="CI24" s="79" t="str">
        <f>IF(AND(Sufficient_data="Yes",Include_study="Yes",CF24&lt;&gt;""),CF:CF*('Moderator Analysis'!F:F-'Moderator Analysis'!J$29-'Moderator Analysis'!J$30*'Moderator Analysis'!E:E)^2,"")</f>
        <v/>
      </c>
      <c r="CJ24" s="12"/>
      <c r="CN24" s="138"/>
      <c r="CO24" s="140"/>
      <c r="CP24" s="28" t="str">
        <f>IF(AND(Include_study="Yes",Sufficient_data="Yes"),1/'Publication Bias Analysis'!F24^2,"")</f>
        <v/>
      </c>
      <c r="CQ24" s="28" t="str">
        <f>IF(AND(Include_study="Yes",Sufficient_data="Yes"),1/('Publication Bias Analysis'!F:F^2+IF(Additional_model="Fixed effect",0,Calculations!DD$11)),"")</f>
        <v/>
      </c>
      <c r="CR24" s="28" t="str">
        <f>IF(AND(Include_study="Yes",Sufficient_data="Yes"),1/('Publication Bias Analysis'!F:F^2+IF(Additional_model="Fixed effect",0,'Publication Bias Analysis'!L$32)),"")</f>
        <v/>
      </c>
      <c r="CS24" s="28" t="str">
        <f>IF(AND(Include_study="Yes",Sufficient_data="Yes"),'Publication Bias Analysis'!E:E-IF(Trim_and_fill="Off",'Publication Bias Analysis'!I$29,'Publication Bias Analysis'!I$37),"")</f>
        <v/>
      </c>
      <c r="CT24" s="28" t="str">
        <f t="shared" si="54"/>
        <v/>
      </c>
      <c r="CU24" s="28" t="str">
        <f t="shared" si="55"/>
        <v/>
      </c>
      <c r="CV24" s="90" t="str">
        <f t="shared" si="56"/>
        <v/>
      </c>
      <c r="CW24" s="89" t="str">
        <f>IF(AND(Include_study="Yes",Sufficient_data="Yes"),CV:CV+IF(DH:DH&lt;0,-1,1)*COUNTIF(CV$2:CV23,CV:CV),"")</f>
        <v/>
      </c>
      <c r="CX24" s="89" t="str">
        <f>IF(AND(Include_study="Yes",Sufficient_data="Yes"),RANK(DL:DL,DL:DL,1)*IF(DK:DK&lt;0,-1,1)+IF(DK:DK&lt;0,-1,1)*COUNTIF(CV$2:CV23,CV:CV),"")</f>
        <v/>
      </c>
      <c r="CY24" s="89" t="str">
        <f>IF(AND(Include_study="Yes",Sufficient_data="Yes"),RANK(DO:DO,DO:DO,1)*IF(DN:DN&lt;0,-1,1)+IF(DN:DN&lt;0,-1,1)*COUNTIF(CV$2:CV23,CV:CV),"")</f>
        <v/>
      </c>
      <c r="CZ24" s="10" t="e">
        <f>IF(AND(Include_study="Yes",Sufficient_data="Yes"),'Publication Bias Analysis'!E:E,NA())</f>
        <v>#N/A</v>
      </c>
      <c r="DA24" s="40" t="e">
        <f>IF(AND(Include_study="Yes",Sufficient_data="Yes"),'Publication Bias Analysis'!F:F,NA())</f>
        <v>#N/A</v>
      </c>
      <c r="DG24" s="133"/>
      <c r="DH24" s="28" t="str">
        <f>IF(AND(Include_study="Yes",Sufficient_data="Yes"),IF('Publication Bias Analysis'!L$38="Left",CZ:CZ-'Publication Bias Analysis'!I$29,'Publication Bias Analysis'!I$29-'Publication Bias Analysis'!E:E),"")</f>
        <v/>
      </c>
      <c r="DI24" s="28" t="str">
        <f t="shared" si="81"/>
        <v/>
      </c>
      <c r="DJ24" s="40" t="str">
        <f>IF(AND(Include_study="Yes",Sufficient_data="Yes"),1/('Publication Bias Analysis'!F:F^2+IF(Additional_model="Fixed effect",0,$DS$6)),"")</f>
        <v/>
      </c>
      <c r="DK24" s="28" t="str">
        <f>IF(AND(Include_study="Yes",Sufficient_data="Yes"),IF('Publication Bias Analysis'!L$38="Left",CZ:CZ-DS$3,DS$3-'Publication Bias Analysis'!E:E),"")</f>
        <v/>
      </c>
      <c r="DL24" s="28" t="str">
        <f t="shared" si="82"/>
        <v/>
      </c>
      <c r="DM24" s="40" t="str">
        <f>IF(AND(DK24&lt;&gt;"",CW24&lt;=MAX(CW:CW)-DS$7),1/('Publication Bias Analysis'!F:F^2+IF(Additional_model="Fixed effect",0,$DS$13)),"")</f>
        <v/>
      </c>
      <c r="DN24" s="10" t="str">
        <f>IF(AND(Include_study="Yes",Sufficient_data="Yes"),IF('Publication Bias Analysis'!L$38="Left",CZ:CZ-DS$10,DS$10-CZ:CZ),"")</f>
        <v/>
      </c>
      <c r="DO24" s="10" t="str">
        <f t="shared" si="83"/>
        <v/>
      </c>
      <c r="DP24" s="40" t="str">
        <f t="shared" si="60"/>
        <v/>
      </c>
      <c r="DR24"/>
      <c r="DS24"/>
      <c r="DU24" s="48">
        <v>23</v>
      </c>
      <c r="DV24" s="14" t="str">
        <f>IF(Trim_and_fill="On",IF(DS$21&gt;(COUNT(DV$2:DV23)),IF(COUNTIF(CW:CW,-1*(MAX(CW:CW)-DU24+1))=1,"",MAX(CW:CW)-DU24+1),""),"")</f>
        <v/>
      </c>
      <c r="DW24" s="10" t="str">
        <f t="shared" si="61"/>
        <v/>
      </c>
      <c r="DX24" s="10" t="str">
        <f t="shared" si="62"/>
        <v/>
      </c>
      <c r="DY24" s="10" t="str">
        <f t="shared" si="87"/>
        <v/>
      </c>
      <c r="DZ24" s="28" t="str">
        <f>IF(DV24&lt;&gt;"",1/(DX24^2+IF(Additional_model="Fixed effect",0,'Publication Bias Analysis'!L$32)),"")</f>
        <v/>
      </c>
      <c r="EA24" s="40" t="str">
        <f>IF(DV24&lt;&gt;"",DW:DW-'Publication Bias Analysis'!I$37,"")</f>
        <v/>
      </c>
      <c r="EB24" s="9"/>
      <c r="EC24" s="48">
        <v>23</v>
      </c>
      <c r="ED24" s="10" t="e">
        <f t="shared" si="88"/>
        <v>#N/A</v>
      </c>
      <c r="EE24" s="40" t="e">
        <f t="shared" si="89"/>
        <v>#N/A</v>
      </c>
      <c r="EG24" s="133"/>
      <c r="EH24" s="10" t="str">
        <f t="shared" si="66"/>
        <v/>
      </c>
      <c r="EI24" s="40" t="str">
        <f>IF(AND(Include_study="Yes",Sufficient_data="Yes"),Z_score-('Publication Bias Analysis'!P$3+'Publication Bias Analysis'!P$4*Inverse_standard_error),"")</f>
        <v/>
      </c>
      <c r="EK24" s="133"/>
      <c r="EL24" s="10" t="str">
        <f>IF(AND(Include_study="Yes",Sufficient_data="Yes"),(CZ:CZ-SUMPRODUCT(Calculations!CP:CP,'Publication Bias Analysis'!E:E)/SUM(Calculations!CP:CP))/(SQRT(EM:EM)),"")</f>
        <v/>
      </c>
      <c r="EM24" s="10" t="str">
        <f>IF(AND(Include_study="Yes",Sufficient_data="Yes"),'Publication Bias Analysis'!F:F^2-1/(SUM(Calculations!CP:CP)),"")</f>
        <v/>
      </c>
      <c r="EN24" s="14" t="str">
        <f t="shared" si="84"/>
        <v/>
      </c>
      <c r="EO24" s="14" t="str">
        <f t="shared" si="85"/>
        <v/>
      </c>
      <c r="EP24" s="14" t="str">
        <f>IF(AND(Include_study="Yes",Sufficient_data="Yes"),COUNTIFS(EN$2:EN23,"&lt;"&amp;EN24,EO$2:EO23,"&lt;"&amp;EO24)+COUNTIFS(EN25:EN$201,"&lt;"&amp;EN24,EO25:EO$201,"&lt;"&amp;EO24)+COUNTIFS(EN$2:EN23,"&gt;"&amp;EN24,EO$2:EO23,"&gt;"&amp;EO24)+COUNTIFS(EN25:EN$201,"&gt;"&amp;EN24,EO25:EO$201,"&gt;"&amp;EO24),"")</f>
        <v/>
      </c>
      <c r="EQ24" s="83" t="str">
        <f>IF(AND(Include_study="Yes",Sufficient_data="Yes"),COUNTIFS(EN$2:EN23,"&lt;"&amp;EN24,EO$2:EO23,"&gt;"&amp;EO24)+COUNTIFS(EN25:EN$201,"&lt;"&amp;EN24,EO25:EO$201,"&gt;"&amp;EO24)+COUNTIFS(EN$2:EN23,"&gt;"&amp;EN24,EO$2:EO23,"&lt;"&amp;EO24)+COUNTIFS(EN25:EN$201,"&gt;"&amp;EN24,EO25:EO$201,"&lt;"&amp;EO24),"")</f>
        <v/>
      </c>
      <c r="ES24" s="133"/>
      <c r="EX24" s="133"/>
      <c r="EY24" s="10" t="e">
        <f t="shared" si="69"/>
        <v>#N/A</v>
      </c>
      <c r="EZ24" s="10" t="e">
        <f t="shared" si="70"/>
        <v>#N/A</v>
      </c>
      <c r="FA24" s="10" t="str">
        <f t="shared" si="71"/>
        <v/>
      </c>
      <c r="FB24" s="40" t="str">
        <f>IF(AND(Include_study="Yes",Sufficient_data="Yes"),Z_score-('Publication Bias Analysis'!AK52+'Publication Bias Analysis'!AK$31*Inverse_standard_error),"")</f>
        <v/>
      </c>
      <c r="FH24" s="133"/>
      <c r="FI24" s="14" t="str">
        <f>IF(Z_score&lt;&gt;"",RANK('Publication Bias Analysis'!AS:AS,'Publication Bias Analysis'!AS:AS,1)+COUNTIF('Publication Bias Analysis'!AS$2:AS23,'Publication Bias Analysis'!AS24),"")</f>
        <v/>
      </c>
      <c r="FJ24" s="10" t="str">
        <f t="shared" si="72"/>
        <v/>
      </c>
      <c r="FK24" s="10" t="e">
        <f>IF(AND(Include_study="Yes",Sufficient_data="Yes"),'Publication Bias Analysis'!AR24,NA())</f>
        <v>#N/A</v>
      </c>
      <c r="FL24" s="28" t="e">
        <f>IF(AND(Include_study="Yes",Sufficient_data="Yes"),'Publication Bias Analysis'!AS24,NA())</f>
        <v>#N/A</v>
      </c>
      <c r="FM24" s="10" t="str">
        <f>IF(AND(Include_study="Yes",Sufficient_data="Yes"),'Publication Bias Analysis'!AR:AR-AVERAGE('Publication Bias Analysis'!AR:AR),"")</f>
        <v/>
      </c>
      <c r="FN24" s="40" t="str">
        <f>IF(AND(Include_study="Yes",Sufficient_data="Yes"),FL:FL-('Publication Bias Analysis'!AV$30+FK:FK*'Publication Bias Analysis'!AV$31),"")</f>
        <v/>
      </c>
      <c r="FT24" s="133"/>
      <c r="FU24" s="10" t="str">
        <f t="shared" si="73"/>
        <v/>
      </c>
      <c r="FV24" s="19" t="str">
        <f t="shared" si="90"/>
        <v/>
      </c>
      <c r="FW24" s="40" t="str">
        <f t="shared" si="79"/>
        <v/>
      </c>
    </row>
    <row r="25" spans="1:179" x14ac:dyDescent="0.2">
      <c r="A25" s="129"/>
      <c r="B25" s="26" t="str">
        <f t="shared" si="0"/>
        <v/>
      </c>
      <c r="C25" s="26" t="str">
        <f>IF(B25&lt;&gt;"",IF(B25=0,COUNTIF(B$2:B24,0)+1,COUNTIF(B$2:B24,B25)+B25+COUNTIF(B:B,0)),"")</f>
        <v/>
      </c>
      <c r="D25" s="26" t="str">
        <f t="shared" si="1"/>
        <v/>
      </c>
      <c r="E25" s="10" t="str">
        <f>IF(AND(Sufficient_data="Yes",Include_study="Yes",Input!Study_name&lt;&gt;""),Input!Study_name,"")</f>
        <v/>
      </c>
      <c r="F25" s="10" t="str">
        <f>IF(AND(Sufficient_data="Yes",Include_study="Yes"),Input!Correlation,"")</f>
        <v/>
      </c>
      <c r="G25" s="10" t="str">
        <f t="shared" si="2"/>
        <v/>
      </c>
      <c r="H25" s="10" t="str">
        <f>IF(AND(Sufficient_data="Yes",Include_study="Yes"),Input!Number_of_subjects,"")</f>
        <v/>
      </c>
      <c r="I25" s="10" t="str">
        <f t="shared" si="3"/>
        <v/>
      </c>
      <c r="J25" s="10" t="str">
        <f t="shared" si="4"/>
        <v/>
      </c>
      <c r="K25" s="10" t="str">
        <f t="shared" si="5"/>
        <v/>
      </c>
      <c r="L25" s="10" t="str">
        <f t="shared" si="6"/>
        <v/>
      </c>
      <c r="M25" s="10" t="str">
        <f t="shared" si="7"/>
        <v/>
      </c>
      <c r="N25" s="10" t="str">
        <f t="shared" si="8"/>
        <v/>
      </c>
      <c r="O25" s="106" t="str">
        <f t="shared" si="9"/>
        <v/>
      </c>
      <c r="P25" s="68" t="str">
        <f t="shared" si="10"/>
        <v/>
      </c>
      <c r="R25" s="57" t="e">
        <f t="shared" si="11"/>
        <v>#N/A</v>
      </c>
      <c r="S25" s="10" t="e">
        <f t="shared" si="12"/>
        <v>#N/A</v>
      </c>
      <c r="T25" s="40" t="e">
        <f t="shared" si="13"/>
        <v>#N/A</v>
      </c>
      <c r="Y25" s="129"/>
      <c r="Z25" s="26" t="str">
        <f t="shared" si="14"/>
        <v/>
      </c>
      <c r="AA25" s="26" t="str">
        <f>IF(AND(Sufficient_data="Yes",Include_study="Yes",Input!Study_name&lt;&gt;"",Subgroup&lt;&gt;""),Input!Study_name,"")</f>
        <v/>
      </c>
      <c r="AB25" s="10" t="str">
        <f t="shared" si="15"/>
        <v/>
      </c>
      <c r="AC25" s="10" t="str">
        <f>IF(AND(Sufficient_data="Yes",Include_study="Yes",Subgroup&lt;&gt;""),Input!Correlation,"")</f>
        <v/>
      </c>
      <c r="AD25" s="10" t="str">
        <f t="shared" si="16"/>
        <v/>
      </c>
      <c r="AE25" s="10" t="str">
        <f t="shared" si="17"/>
        <v/>
      </c>
      <c r="AF25" s="10" t="str">
        <f t="shared" si="18"/>
        <v/>
      </c>
      <c r="AG25" s="10" t="str">
        <f t="shared" si="19"/>
        <v/>
      </c>
      <c r="AH25" s="4" t="str">
        <f t="shared" si="20"/>
        <v/>
      </c>
      <c r="AI25" s="35" t="str">
        <f t="shared" si="21"/>
        <v/>
      </c>
      <c r="AJ25" s="108" t="str">
        <f t="shared" si="22"/>
        <v/>
      </c>
      <c r="AK25" s="68" t="str">
        <f t="shared" si="23"/>
        <v/>
      </c>
      <c r="AM25" s="57" t="e">
        <f t="shared" si="24"/>
        <v>#N/A</v>
      </c>
      <c r="AN25" s="10" t="e">
        <f t="shared" si="25"/>
        <v>#N/A</v>
      </c>
      <c r="AO25" s="40" t="e">
        <f t="shared" si="26"/>
        <v>#N/A</v>
      </c>
      <c r="AQ25" s="71" t="str">
        <f t="shared" si="27"/>
        <v/>
      </c>
      <c r="AR25" s="10" t="str">
        <f>IF(AND(Sufficient_data="Yes",Include_study="Yes",Subgroup&lt;&gt;""),IF(COUNTIFS(Input!F$2:F24,"="&amp;"Yes",Input!C$2:C24,"="&amp;"Yes",Input!G$2:G24,"="&amp;Subgroup)&gt;0,"",Subgroup),"")</f>
        <v/>
      </c>
      <c r="AS25" s="26" t="str">
        <f t="shared" si="28"/>
        <v/>
      </c>
      <c r="AT25" s="14" t="str">
        <f t="shared" si="29"/>
        <v/>
      </c>
      <c r="AU25" s="10" t="str">
        <f t="shared" si="30"/>
        <v/>
      </c>
      <c r="AV25" s="19" t="str">
        <f t="shared" si="31"/>
        <v/>
      </c>
      <c r="AW25" s="10" t="str">
        <f t="shared" si="32"/>
        <v/>
      </c>
      <c r="AX25" s="10" t="str">
        <f t="shared" si="33"/>
        <v/>
      </c>
      <c r="AY25" s="10" t="str">
        <f t="shared" si="34"/>
        <v/>
      </c>
      <c r="AZ25" s="10" t="str">
        <f t="shared" si="35"/>
        <v/>
      </c>
      <c r="BA25" s="10" t="str">
        <f t="shared" si="36"/>
        <v/>
      </c>
      <c r="BB25" s="10" t="str">
        <f t="shared" si="37"/>
        <v/>
      </c>
      <c r="BC25" s="10" t="str">
        <f t="shared" si="38"/>
        <v/>
      </c>
      <c r="BD25" s="26" t="str">
        <f t="shared" si="39"/>
        <v/>
      </c>
      <c r="BE25" s="10" t="str">
        <f t="shared" si="40"/>
        <v/>
      </c>
      <c r="BF25" s="10" t="str">
        <f t="shared" si="41"/>
        <v/>
      </c>
      <c r="BG25" s="10" t="str">
        <f t="shared" si="42"/>
        <v/>
      </c>
      <c r="BH25" s="10" t="str">
        <f t="shared" si="43"/>
        <v/>
      </c>
      <c r="BI25" s="10" t="str">
        <f t="shared" si="44"/>
        <v/>
      </c>
      <c r="BJ25" s="10" t="str">
        <f t="shared" si="45"/>
        <v/>
      </c>
      <c r="BK25" s="10" t="str">
        <f t="shared" si="46"/>
        <v/>
      </c>
      <c r="BL25" s="10" t="str">
        <f t="shared" si="47"/>
        <v/>
      </c>
      <c r="BM25" s="10" t="str">
        <f t="shared" si="48"/>
        <v/>
      </c>
      <c r="BN25" s="10" t="e">
        <f t="shared" si="49"/>
        <v>#N/A</v>
      </c>
      <c r="BO25" s="10" t="str">
        <f t="shared" si="80"/>
        <v/>
      </c>
      <c r="BP25" s="10" t="str">
        <f t="shared" si="50"/>
        <v/>
      </c>
      <c r="BQ25" s="10" t="str">
        <f t="shared" si="74"/>
        <v/>
      </c>
      <c r="BR25" s="28" t="str">
        <f t="shared" si="51"/>
        <v/>
      </c>
      <c r="BS25" s="40" t="str">
        <f t="shared" si="75"/>
        <v/>
      </c>
      <c r="BU25" s="3" t="s">
        <v>63</v>
      </c>
      <c r="BV25" s="10">
        <f>MAX(BO:BO)</f>
        <v>0.50334848355263317</v>
      </c>
      <c r="BX25" s="138"/>
      <c r="BY25" s="10" t="e">
        <f t="shared" si="52"/>
        <v>#N/A</v>
      </c>
      <c r="BZ25" s="10" t="e">
        <f t="shared" si="76"/>
        <v>#N/A</v>
      </c>
      <c r="CA25" s="10" t="str">
        <f t="shared" si="53"/>
        <v/>
      </c>
      <c r="CB25" s="10" t="str">
        <f>IF(AND(Sufficient_data="Yes",Include_study="Yes",Moderator&lt;&gt;""),'Moderator Analysis'!F:F-CL$2,"")</f>
        <v/>
      </c>
      <c r="CC25" s="10" t="str">
        <f>IF(AND(Sufficient_data="Yes",Include_study="Yes",Moderator&lt;&gt;""),'Moderator Analysis'!E:E-CL$3,"")</f>
        <v/>
      </c>
      <c r="CD25" s="40" t="str">
        <f>IF(AND(Sufficient_data="Yes",Include_study="Yes",Moderator&lt;&gt;""),CA:CA*('Moderator Analysis'!F:F-CL$5-CL$4*'Moderator Analysis'!E:E)^2,"")</f>
        <v/>
      </c>
      <c r="CF25" s="75" t="str">
        <f t="shared" si="77"/>
        <v/>
      </c>
      <c r="CG25" s="18" t="str">
        <f>IF(AND(Sufficient_data="Yes",Include_study="Yes",CF25&lt;&gt;""),'Moderator Analysis'!F:F-'Moderator Analysis'!J$37,"")</f>
        <v/>
      </c>
      <c r="CH25" s="18" t="str">
        <f>IF(AND(Sufficient_data="Yes",Include_study="Yes",CF25&lt;&gt;""),'Moderator Analysis'!E:E-SUMPRODUCT('Moderator Analysis'!E:E,CF:CF)/SUM(CF:CF),"")</f>
        <v/>
      </c>
      <c r="CI25" s="79" t="str">
        <f>IF(AND(Sufficient_data="Yes",Include_study="Yes",CF25&lt;&gt;""),CF:CF*('Moderator Analysis'!F:F-'Moderator Analysis'!J$29-'Moderator Analysis'!J$30*'Moderator Analysis'!E:E)^2,"")</f>
        <v/>
      </c>
      <c r="CJ25" s="12"/>
      <c r="CN25" s="138"/>
      <c r="CO25" s="140"/>
      <c r="CP25" s="28" t="str">
        <f>IF(AND(Include_study="Yes",Sufficient_data="Yes"),1/'Publication Bias Analysis'!F25^2,"")</f>
        <v/>
      </c>
      <c r="CQ25" s="28" t="str">
        <f>IF(AND(Include_study="Yes",Sufficient_data="Yes"),1/('Publication Bias Analysis'!F:F^2+IF(Additional_model="Fixed effect",0,Calculations!DD$11)),"")</f>
        <v/>
      </c>
      <c r="CR25" s="28" t="str">
        <f>IF(AND(Include_study="Yes",Sufficient_data="Yes"),1/('Publication Bias Analysis'!F:F^2+IF(Additional_model="Fixed effect",0,'Publication Bias Analysis'!L$32)),"")</f>
        <v/>
      </c>
      <c r="CS25" s="28" t="str">
        <f>IF(AND(Include_study="Yes",Sufficient_data="Yes"),'Publication Bias Analysis'!E:E-IF(Trim_and_fill="Off",'Publication Bias Analysis'!I$29,'Publication Bias Analysis'!I$37),"")</f>
        <v/>
      </c>
      <c r="CT25" s="28" t="str">
        <f t="shared" si="54"/>
        <v/>
      </c>
      <c r="CU25" s="28" t="str">
        <f t="shared" si="55"/>
        <v/>
      </c>
      <c r="CV25" s="90" t="str">
        <f t="shared" si="56"/>
        <v/>
      </c>
      <c r="CW25" s="89" t="str">
        <f>IF(AND(Include_study="Yes",Sufficient_data="Yes"),CV:CV+IF(DH:DH&lt;0,-1,1)*COUNTIF(CV$2:CV24,CV:CV),"")</f>
        <v/>
      </c>
      <c r="CX25" s="89" t="str">
        <f>IF(AND(Include_study="Yes",Sufficient_data="Yes"),RANK(DL:DL,DL:DL,1)*IF(DK:DK&lt;0,-1,1)+IF(DK:DK&lt;0,-1,1)*COUNTIF(CV$2:CV24,CV:CV),"")</f>
        <v/>
      </c>
      <c r="CY25" s="89" t="str">
        <f>IF(AND(Include_study="Yes",Sufficient_data="Yes"),RANK(DO:DO,DO:DO,1)*IF(DN:DN&lt;0,-1,1)+IF(DN:DN&lt;0,-1,1)*COUNTIF(CV$2:CV24,CV:CV),"")</f>
        <v/>
      </c>
      <c r="CZ25" s="10" t="e">
        <f>IF(AND(Include_study="Yes",Sufficient_data="Yes"),'Publication Bias Analysis'!E:E,NA())</f>
        <v>#N/A</v>
      </c>
      <c r="DA25" s="40" t="e">
        <f>IF(AND(Include_study="Yes",Sufficient_data="Yes"),'Publication Bias Analysis'!F:F,NA())</f>
        <v>#N/A</v>
      </c>
      <c r="DG25" s="133"/>
      <c r="DH25" s="28" t="str">
        <f>IF(AND(Include_study="Yes",Sufficient_data="Yes"),IF('Publication Bias Analysis'!L$38="Left",CZ:CZ-'Publication Bias Analysis'!I$29,'Publication Bias Analysis'!I$29-'Publication Bias Analysis'!E:E),"")</f>
        <v/>
      </c>
      <c r="DI25" s="28" t="str">
        <f t="shared" si="81"/>
        <v/>
      </c>
      <c r="DJ25" s="40" t="str">
        <f>IF(AND(Include_study="Yes",Sufficient_data="Yes"),1/('Publication Bias Analysis'!F:F^2+IF(Additional_model="Fixed effect",0,$DS$6)),"")</f>
        <v/>
      </c>
      <c r="DK25" s="28" t="str">
        <f>IF(AND(Include_study="Yes",Sufficient_data="Yes"),IF('Publication Bias Analysis'!L$38="Left",CZ:CZ-DS$3,DS$3-'Publication Bias Analysis'!E:E),"")</f>
        <v/>
      </c>
      <c r="DL25" s="28" t="str">
        <f t="shared" si="82"/>
        <v/>
      </c>
      <c r="DM25" s="40" t="str">
        <f>IF(AND(DK25&lt;&gt;"",CW25&lt;=MAX(CW:CW)-DS$7),1/('Publication Bias Analysis'!F:F^2+IF(Additional_model="Fixed effect",0,$DS$13)),"")</f>
        <v/>
      </c>
      <c r="DN25" s="10" t="str">
        <f>IF(AND(Include_study="Yes",Sufficient_data="Yes"),IF('Publication Bias Analysis'!L$38="Left",CZ:CZ-DS$10,DS$10-CZ:CZ),"")</f>
        <v/>
      </c>
      <c r="DO25" s="10" t="str">
        <f t="shared" si="83"/>
        <v/>
      </c>
      <c r="DP25" s="40" t="str">
        <f t="shared" si="60"/>
        <v/>
      </c>
      <c r="DR25"/>
      <c r="DS25"/>
      <c r="DU25" s="48">
        <v>24</v>
      </c>
      <c r="DV25" s="14" t="str">
        <f>IF(Trim_and_fill="On",IF(DS$21&gt;(COUNT(DV$2:DV24)),IF(COUNTIF(CW:CW,-1*(MAX(CW:CW)-DU25+1))=1,"",MAX(CW:CW)-DU25+1),""),"")</f>
        <v/>
      </c>
      <c r="DW25" s="10" t="str">
        <f t="shared" si="61"/>
        <v/>
      </c>
      <c r="DX25" s="10" t="str">
        <f t="shared" si="62"/>
        <v/>
      </c>
      <c r="DY25" s="10" t="str">
        <f t="shared" si="87"/>
        <v/>
      </c>
      <c r="DZ25" s="28" t="str">
        <f>IF(DV25&lt;&gt;"",1/(DX25^2+IF(Additional_model="Fixed effect",0,'Publication Bias Analysis'!L$32)),"")</f>
        <v/>
      </c>
      <c r="EA25" s="40" t="str">
        <f>IF(DV25&lt;&gt;"",DW:DW-'Publication Bias Analysis'!I$37,"")</f>
        <v/>
      </c>
      <c r="EB25" s="9"/>
      <c r="EC25" s="48">
        <v>24</v>
      </c>
      <c r="ED25" s="10" t="e">
        <f t="shared" si="88"/>
        <v>#N/A</v>
      </c>
      <c r="EE25" s="40" t="e">
        <f t="shared" si="89"/>
        <v>#N/A</v>
      </c>
      <c r="EG25" s="133"/>
      <c r="EH25" s="10" t="str">
        <f t="shared" si="66"/>
        <v/>
      </c>
      <c r="EI25" s="40" t="str">
        <f>IF(AND(Include_study="Yes",Sufficient_data="Yes"),Z_score-('Publication Bias Analysis'!P$3+'Publication Bias Analysis'!P$4*Inverse_standard_error),"")</f>
        <v/>
      </c>
      <c r="EK25" s="133"/>
      <c r="EL25" s="10" t="str">
        <f>IF(AND(Include_study="Yes",Sufficient_data="Yes"),(CZ:CZ-SUMPRODUCT(Calculations!CP:CP,'Publication Bias Analysis'!E:E)/SUM(Calculations!CP:CP))/(SQRT(EM:EM)),"")</f>
        <v/>
      </c>
      <c r="EM25" s="10" t="str">
        <f>IF(AND(Include_study="Yes",Sufficient_data="Yes"),'Publication Bias Analysis'!F:F^2-1/(SUM(Calculations!CP:CP)),"")</f>
        <v/>
      </c>
      <c r="EN25" s="14" t="str">
        <f t="shared" si="84"/>
        <v/>
      </c>
      <c r="EO25" s="14" t="str">
        <f t="shared" si="85"/>
        <v/>
      </c>
      <c r="EP25" s="14" t="str">
        <f>IF(AND(Include_study="Yes",Sufficient_data="Yes"),COUNTIFS(EN$2:EN24,"&lt;"&amp;EN25,EO$2:EO24,"&lt;"&amp;EO25)+COUNTIFS(EN26:EN$201,"&lt;"&amp;EN25,EO26:EO$201,"&lt;"&amp;EO25)+COUNTIFS(EN$2:EN24,"&gt;"&amp;EN25,EO$2:EO24,"&gt;"&amp;EO25)+COUNTIFS(EN26:EN$201,"&gt;"&amp;EN25,EO26:EO$201,"&gt;"&amp;EO25),"")</f>
        <v/>
      </c>
      <c r="EQ25" s="83" t="str">
        <f>IF(AND(Include_study="Yes",Sufficient_data="Yes"),COUNTIFS(EN$2:EN24,"&lt;"&amp;EN25,EO$2:EO24,"&gt;"&amp;EO25)+COUNTIFS(EN26:EN$201,"&lt;"&amp;EN25,EO26:EO$201,"&gt;"&amp;EO25)+COUNTIFS(EN$2:EN24,"&gt;"&amp;EN25,EO$2:EO24,"&lt;"&amp;EO25)+COUNTIFS(EN26:EN$201,"&gt;"&amp;EN25,EO26:EO$201,"&lt;"&amp;EO25),"")</f>
        <v/>
      </c>
      <c r="ES25" s="133"/>
      <c r="EX25" s="133"/>
      <c r="EY25" s="10" t="e">
        <f t="shared" si="69"/>
        <v>#N/A</v>
      </c>
      <c r="EZ25" s="10" t="e">
        <f t="shared" si="70"/>
        <v>#N/A</v>
      </c>
      <c r="FA25" s="10" t="str">
        <f t="shared" si="71"/>
        <v/>
      </c>
      <c r="FB25" s="40" t="str">
        <f>IF(AND(Include_study="Yes",Sufficient_data="Yes"),Z_score-('Publication Bias Analysis'!AK53+'Publication Bias Analysis'!AK$31*Inverse_standard_error),"")</f>
        <v/>
      </c>
      <c r="FH25" s="133"/>
      <c r="FI25" s="14" t="str">
        <f>IF(Z_score&lt;&gt;"",RANK('Publication Bias Analysis'!AS:AS,'Publication Bias Analysis'!AS:AS,1)+COUNTIF('Publication Bias Analysis'!AS$2:AS24,'Publication Bias Analysis'!AS25),"")</f>
        <v/>
      </c>
      <c r="FJ25" s="10" t="str">
        <f t="shared" si="72"/>
        <v/>
      </c>
      <c r="FK25" s="10" t="e">
        <f>IF(AND(Include_study="Yes",Sufficient_data="Yes"),'Publication Bias Analysis'!AR25,NA())</f>
        <v>#N/A</v>
      </c>
      <c r="FL25" s="28" t="e">
        <f>IF(AND(Include_study="Yes",Sufficient_data="Yes"),'Publication Bias Analysis'!AS25,NA())</f>
        <v>#N/A</v>
      </c>
      <c r="FM25" s="10" t="str">
        <f>IF(AND(Include_study="Yes",Sufficient_data="Yes"),'Publication Bias Analysis'!AR:AR-AVERAGE('Publication Bias Analysis'!AR:AR),"")</f>
        <v/>
      </c>
      <c r="FN25" s="40" t="str">
        <f>IF(AND(Include_study="Yes",Sufficient_data="Yes"),FL:FL-('Publication Bias Analysis'!AV$30+FK:FK*'Publication Bias Analysis'!AV$31),"")</f>
        <v/>
      </c>
      <c r="FT25" s="133"/>
      <c r="FU25" s="10" t="str">
        <f t="shared" si="73"/>
        <v/>
      </c>
      <c r="FV25" s="19" t="str">
        <f t="shared" si="90"/>
        <v/>
      </c>
      <c r="FW25" s="40" t="str">
        <f t="shared" si="79"/>
        <v/>
      </c>
    </row>
    <row r="26" spans="1:179" ht="12" customHeight="1" x14ac:dyDescent="0.2">
      <c r="A26" s="129"/>
      <c r="B26" s="26" t="str">
        <f t="shared" si="0"/>
        <v/>
      </c>
      <c r="C26" s="26" t="str">
        <f>IF(B26&lt;&gt;"",IF(B26=0,COUNTIF(B$2:B25,0)+1,COUNTIF(B$2:B25,B26)+B26+COUNTIF(B:B,0)),"")</f>
        <v/>
      </c>
      <c r="D26" s="26" t="str">
        <f t="shared" si="1"/>
        <v/>
      </c>
      <c r="E26" s="10" t="str">
        <f>IF(AND(Sufficient_data="Yes",Include_study="Yes",Input!Study_name&lt;&gt;""),Input!Study_name,"")</f>
        <v/>
      </c>
      <c r="F26" s="10" t="str">
        <f>IF(AND(Sufficient_data="Yes",Include_study="Yes"),Input!Correlation,"")</f>
        <v/>
      </c>
      <c r="G26" s="10" t="str">
        <f t="shared" si="2"/>
        <v/>
      </c>
      <c r="H26" s="10" t="str">
        <f>IF(AND(Sufficient_data="Yes",Include_study="Yes"),Input!Number_of_subjects,"")</f>
        <v/>
      </c>
      <c r="I26" s="10" t="str">
        <f t="shared" si="3"/>
        <v/>
      </c>
      <c r="J26" s="10" t="str">
        <f t="shared" si="4"/>
        <v/>
      </c>
      <c r="K26" s="10" t="str">
        <f t="shared" si="5"/>
        <v/>
      </c>
      <c r="L26" s="10" t="str">
        <f t="shared" si="6"/>
        <v/>
      </c>
      <c r="M26" s="10" t="str">
        <f t="shared" si="7"/>
        <v/>
      </c>
      <c r="N26" s="10" t="str">
        <f t="shared" si="8"/>
        <v/>
      </c>
      <c r="O26" s="106" t="str">
        <f t="shared" si="9"/>
        <v/>
      </c>
      <c r="P26" s="68" t="str">
        <f t="shared" si="10"/>
        <v/>
      </c>
      <c r="R26" s="57" t="e">
        <f t="shared" si="11"/>
        <v>#N/A</v>
      </c>
      <c r="S26" s="10" t="e">
        <f t="shared" si="12"/>
        <v>#N/A</v>
      </c>
      <c r="T26" s="40" t="e">
        <f t="shared" si="13"/>
        <v>#N/A</v>
      </c>
      <c r="Y26" s="129"/>
      <c r="Z26" s="26" t="str">
        <f t="shared" si="14"/>
        <v/>
      </c>
      <c r="AA26" s="26" t="str">
        <f>IF(AND(Sufficient_data="Yes",Include_study="Yes",Input!Study_name&lt;&gt;"",Subgroup&lt;&gt;""),Input!Study_name,"")</f>
        <v/>
      </c>
      <c r="AB26" s="10" t="str">
        <f t="shared" si="15"/>
        <v/>
      </c>
      <c r="AC26" s="10" t="str">
        <f>IF(AND(Sufficient_data="Yes",Include_study="Yes",Subgroup&lt;&gt;""),Input!Correlation,"")</f>
        <v/>
      </c>
      <c r="AD26" s="10" t="str">
        <f t="shared" si="16"/>
        <v/>
      </c>
      <c r="AE26" s="10" t="str">
        <f t="shared" si="17"/>
        <v/>
      </c>
      <c r="AF26" s="10" t="str">
        <f t="shared" si="18"/>
        <v/>
      </c>
      <c r="AG26" s="10" t="str">
        <f t="shared" si="19"/>
        <v/>
      </c>
      <c r="AH26" s="4" t="str">
        <f t="shared" si="20"/>
        <v/>
      </c>
      <c r="AI26" s="35" t="str">
        <f t="shared" si="21"/>
        <v/>
      </c>
      <c r="AJ26" s="108" t="str">
        <f t="shared" si="22"/>
        <v/>
      </c>
      <c r="AK26" s="68" t="str">
        <f t="shared" si="23"/>
        <v/>
      </c>
      <c r="AM26" s="57" t="e">
        <f t="shared" si="24"/>
        <v>#N/A</v>
      </c>
      <c r="AN26" s="10" t="e">
        <f t="shared" si="25"/>
        <v>#N/A</v>
      </c>
      <c r="AO26" s="40" t="e">
        <f t="shared" si="26"/>
        <v>#N/A</v>
      </c>
      <c r="AQ26" s="71" t="str">
        <f t="shared" si="27"/>
        <v/>
      </c>
      <c r="AR26" s="10" t="str">
        <f>IF(AND(Sufficient_data="Yes",Include_study="Yes",Subgroup&lt;&gt;""),IF(COUNTIFS(Input!F$2:F25,"="&amp;"Yes",Input!C$2:C25,"="&amp;"Yes",Input!G$2:G25,"="&amp;Subgroup)&gt;0,"",Subgroup),"")</f>
        <v/>
      </c>
      <c r="AS26" s="26" t="str">
        <f t="shared" si="28"/>
        <v/>
      </c>
      <c r="AT26" s="14" t="str">
        <f t="shared" si="29"/>
        <v/>
      </c>
      <c r="AU26" s="10" t="str">
        <f t="shared" si="30"/>
        <v/>
      </c>
      <c r="AV26" s="19" t="str">
        <f t="shared" si="31"/>
        <v/>
      </c>
      <c r="AW26" s="10" t="str">
        <f t="shared" si="32"/>
        <v/>
      </c>
      <c r="AX26" s="10" t="str">
        <f t="shared" si="33"/>
        <v/>
      </c>
      <c r="AY26" s="10" t="str">
        <f t="shared" si="34"/>
        <v/>
      </c>
      <c r="AZ26" s="10" t="str">
        <f t="shared" si="35"/>
        <v/>
      </c>
      <c r="BA26" s="10" t="str">
        <f t="shared" si="36"/>
        <v/>
      </c>
      <c r="BB26" s="10" t="str">
        <f t="shared" si="37"/>
        <v/>
      </c>
      <c r="BC26" s="10" t="str">
        <f t="shared" si="38"/>
        <v/>
      </c>
      <c r="BD26" s="26" t="str">
        <f t="shared" si="39"/>
        <v/>
      </c>
      <c r="BE26" s="10" t="str">
        <f t="shared" si="40"/>
        <v/>
      </c>
      <c r="BF26" s="10" t="str">
        <f t="shared" si="41"/>
        <v/>
      </c>
      <c r="BG26" s="10" t="str">
        <f t="shared" si="42"/>
        <v/>
      </c>
      <c r="BH26" s="10" t="str">
        <f t="shared" si="43"/>
        <v/>
      </c>
      <c r="BI26" s="10" t="str">
        <f t="shared" si="44"/>
        <v/>
      </c>
      <c r="BJ26" s="10" t="str">
        <f t="shared" si="45"/>
        <v/>
      </c>
      <c r="BK26" s="10" t="str">
        <f t="shared" si="46"/>
        <v/>
      </c>
      <c r="BL26" s="10" t="str">
        <f t="shared" si="47"/>
        <v/>
      </c>
      <c r="BM26" s="10" t="str">
        <f t="shared" si="48"/>
        <v/>
      </c>
      <c r="BN26" s="10" t="e">
        <f t="shared" si="49"/>
        <v>#N/A</v>
      </c>
      <c r="BO26" s="10" t="str">
        <f t="shared" si="80"/>
        <v/>
      </c>
      <c r="BP26" s="10" t="str">
        <f t="shared" si="50"/>
        <v/>
      </c>
      <c r="BQ26" s="10" t="str">
        <f t="shared" si="74"/>
        <v/>
      </c>
      <c r="BR26" s="28" t="str">
        <f t="shared" si="51"/>
        <v/>
      </c>
      <c r="BS26" s="40" t="str">
        <f t="shared" si="75"/>
        <v/>
      </c>
      <c r="BU26" s="9"/>
      <c r="BV26" s="9"/>
      <c r="BX26" s="138"/>
      <c r="BY26" s="10" t="e">
        <f t="shared" si="52"/>
        <v>#N/A</v>
      </c>
      <c r="BZ26" s="10" t="e">
        <f t="shared" si="76"/>
        <v>#N/A</v>
      </c>
      <c r="CA26" s="10" t="str">
        <f t="shared" si="53"/>
        <v/>
      </c>
      <c r="CB26" s="10" t="str">
        <f>IF(AND(Sufficient_data="Yes",Include_study="Yes",Moderator&lt;&gt;""),'Moderator Analysis'!F:F-CL$2,"")</f>
        <v/>
      </c>
      <c r="CC26" s="10" t="str">
        <f>IF(AND(Sufficient_data="Yes",Include_study="Yes",Moderator&lt;&gt;""),'Moderator Analysis'!E:E-CL$3,"")</f>
        <v/>
      </c>
      <c r="CD26" s="40" t="str">
        <f>IF(AND(Sufficient_data="Yes",Include_study="Yes",Moderator&lt;&gt;""),CA:CA*('Moderator Analysis'!F:F-CL$5-CL$4*'Moderator Analysis'!E:E)^2,"")</f>
        <v/>
      </c>
      <c r="CF26" s="75" t="str">
        <f t="shared" si="77"/>
        <v/>
      </c>
      <c r="CG26" s="18" t="str">
        <f>IF(AND(Sufficient_data="Yes",Include_study="Yes",CF26&lt;&gt;""),'Moderator Analysis'!F:F-'Moderator Analysis'!J$37,"")</f>
        <v/>
      </c>
      <c r="CH26" s="18" t="str">
        <f>IF(AND(Sufficient_data="Yes",Include_study="Yes",CF26&lt;&gt;""),'Moderator Analysis'!E:E-SUMPRODUCT('Moderator Analysis'!E:E,CF:CF)/SUM(CF:CF),"")</f>
        <v/>
      </c>
      <c r="CI26" s="79" t="str">
        <f>IF(AND(Sufficient_data="Yes",Include_study="Yes",CF26&lt;&gt;""),CF:CF*('Moderator Analysis'!F:F-'Moderator Analysis'!J$29-'Moderator Analysis'!J$30*'Moderator Analysis'!E:E)^2,"")</f>
        <v/>
      </c>
      <c r="CJ26" s="12"/>
      <c r="CN26" s="138"/>
      <c r="CO26" s="140"/>
      <c r="CP26" s="28" t="str">
        <f>IF(AND(Include_study="Yes",Sufficient_data="Yes"),1/'Publication Bias Analysis'!F26^2,"")</f>
        <v/>
      </c>
      <c r="CQ26" s="28" t="str">
        <f>IF(AND(Include_study="Yes",Sufficient_data="Yes"),1/('Publication Bias Analysis'!F:F^2+IF(Additional_model="Fixed effect",0,Calculations!DD$11)),"")</f>
        <v/>
      </c>
      <c r="CR26" s="28" t="str">
        <f>IF(AND(Include_study="Yes",Sufficient_data="Yes"),1/('Publication Bias Analysis'!F:F^2+IF(Additional_model="Fixed effect",0,'Publication Bias Analysis'!L$32)),"")</f>
        <v/>
      </c>
      <c r="CS26" s="28" t="str">
        <f>IF(AND(Include_study="Yes",Sufficient_data="Yes"),'Publication Bias Analysis'!E:E-IF(Trim_and_fill="Off",'Publication Bias Analysis'!I$29,'Publication Bias Analysis'!I$37),"")</f>
        <v/>
      </c>
      <c r="CT26" s="28" t="str">
        <f t="shared" si="54"/>
        <v/>
      </c>
      <c r="CU26" s="28" t="str">
        <f t="shared" si="55"/>
        <v/>
      </c>
      <c r="CV26" s="90" t="str">
        <f t="shared" si="56"/>
        <v/>
      </c>
      <c r="CW26" s="89" t="str">
        <f>IF(AND(Include_study="Yes",Sufficient_data="Yes"),CV:CV+IF(DH:DH&lt;0,-1,1)*COUNTIF(CV$2:CV25,CV:CV),"")</f>
        <v/>
      </c>
      <c r="CX26" s="89" t="str">
        <f>IF(AND(Include_study="Yes",Sufficient_data="Yes"),RANK(DL:DL,DL:DL,1)*IF(DK:DK&lt;0,-1,1)+IF(DK:DK&lt;0,-1,1)*COUNTIF(CV$2:CV25,CV:CV),"")</f>
        <v/>
      </c>
      <c r="CY26" s="89" t="str">
        <f>IF(AND(Include_study="Yes",Sufficient_data="Yes"),RANK(DO:DO,DO:DO,1)*IF(DN:DN&lt;0,-1,1)+IF(DN:DN&lt;0,-1,1)*COUNTIF(CV$2:CV25,CV:CV),"")</f>
        <v/>
      </c>
      <c r="CZ26" s="10" t="e">
        <f>IF(AND(Include_study="Yes",Sufficient_data="Yes"),'Publication Bias Analysis'!E:E,NA())</f>
        <v>#N/A</v>
      </c>
      <c r="DA26" s="40" t="e">
        <f>IF(AND(Include_study="Yes",Sufficient_data="Yes"),'Publication Bias Analysis'!F:F,NA())</f>
        <v>#N/A</v>
      </c>
      <c r="DG26" s="133"/>
      <c r="DH26" s="28" t="str">
        <f>IF(AND(Include_study="Yes",Sufficient_data="Yes"),IF('Publication Bias Analysis'!L$38="Left",CZ:CZ-'Publication Bias Analysis'!I$29,'Publication Bias Analysis'!I$29-'Publication Bias Analysis'!E:E),"")</f>
        <v/>
      </c>
      <c r="DI26" s="28" t="str">
        <f t="shared" si="81"/>
        <v/>
      </c>
      <c r="DJ26" s="40" t="str">
        <f>IF(AND(Include_study="Yes",Sufficient_data="Yes"),1/('Publication Bias Analysis'!F:F^2+IF(Additional_model="Fixed effect",0,$DS$6)),"")</f>
        <v/>
      </c>
      <c r="DK26" s="28" t="str">
        <f>IF(AND(Include_study="Yes",Sufficient_data="Yes"),IF('Publication Bias Analysis'!L$38="Left",CZ:CZ-DS$3,DS$3-'Publication Bias Analysis'!E:E),"")</f>
        <v/>
      </c>
      <c r="DL26" s="28" t="str">
        <f t="shared" si="82"/>
        <v/>
      </c>
      <c r="DM26" s="40" t="str">
        <f>IF(AND(DK26&lt;&gt;"",CW26&lt;=MAX(CW:CW)-DS$7),1/('Publication Bias Analysis'!F:F^2+IF(Additional_model="Fixed effect",0,$DS$13)),"")</f>
        <v/>
      </c>
      <c r="DN26" s="10" t="str">
        <f>IF(AND(Include_study="Yes",Sufficient_data="Yes"),IF('Publication Bias Analysis'!L$38="Left",CZ:CZ-DS$10,DS$10-CZ:CZ),"")</f>
        <v/>
      </c>
      <c r="DO26" s="10" t="str">
        <f t="shared" si="83"/>
        <v/>
      </c>
      <c r="DP26" s="40" t="str">
        <f t="shared" si="60"/>
        <v/>
      </c>
      <c r="DR26"/>
      <c r="DS26"/>
      <c r="DU26" s="48">
        <v>25</v>
      </c>
      <c r="DV26" s="14" t="str">
        <f>IF(Trim_and_fill="On",IF(DS$21&gt;(COUNT(DV$2:DV25)),IF(COUNTIF(CW:CW,-1*(MAX(CW:CW)-DU26+1))=1,"",MAX(CW:CW)-DU26+1),""),"")</f>
        <v/>
      </c>
      <c r="DW26" s="10" t="str">
        <f t="shared" si="61"/>
        <v/>
      </c>
      <c r="DX26" s="10" t="str">
        <f t="shared" si="62"/>
        <v/>
      </c>
      <c r="DY26" s="10" t="str">
        <f t="shared" si="87"/>
        <v/>
      </c>
      <c r="DZ26" s="28" t="str">
        <f>IF(DV26&lt;&gt;"",1/(DX26^2+IF(Additional_model="Fixed effect",0,'Publication Bias Analysis'!L$32)),"")</f>
        <v/>
      </c>
      <c r="EA26" s="40" t="str">
        <f>IF(DV26&lt;&gt;"",DW:DW-'Publication Bias Analysis'!I$37,"")</f>
        <v/>
      </c>
      <c r="EB26" s="9"/>
      <c r="EC26" s="48">
        <v>25</v>
      </c>
      <c r="ED26" s="10" t="e">
        <f t="shared" si="88"/>
        <v>#N/A</v>
      </c>
      <c r="EE26" s="40" t="e">
        <f t="shared" si="89"/>
        <v>#N/A</v>
      </c>
      <c r="EG26" s="133"/>
      <c r="EH26" s="10" t="str">
        <f t="shared" si="66"/>
        <v/>
      </c>
      <c r="EI26" s="40" t="str">
        <f>IF(AND(Include_study="Yes",Sufficient_data="Yes"),Z_score-('Publication Bias Analysis'!P$3+'Publication Bias Analysis'!P$4*Inverse_standard_error),"")</f>
        <v/>
      </c>
      <c r="EK26" s="133"/>
      <c r="EL26" s="10" t="str">
        <f>IF(AND(Include_study="Yes",Sufficient_data="Yes"),(CZ:CZ-SUMPRODUCT(Calculations!CP:CP,'Publication Bias Analysis'!E:E)/SUM(Calculations!CP:CP))/(SQRT(EM:EM)),"")</f>
        <v/>
      </c>
      <c r="EM26" s="10" t="str">
        <f>IF(AND(Include_study="Yes",Sufficient_data="Yes"),'Publication Bias Analysis'!F:F^2-1/(SUM(Calculations!CP:CP)),"")</f>
        <v/>
      </c>
      <c r="EN26" s="14" t="str">
        <f t="shared" si="84"/>
        <v/>
      </c>
      <c r="EO26" s="14" t="str">
        <f t="shared" si="85"/>
        <v/>
      </c>
      <c r="EP26" s="14" t="str">
        <f>IF(AND(Include_study="Yes",Sufficient_data="Yes"),COUNTIFS(EN$2:EN25,"&lt;"&amp;EN26,EO$2:EO25,"&lt;"&amp;EO26)+COUNTIFS(EN27:EN$201,"&lt;"&amp;EN26,EO27:EO$201,"&lt;"&amp;EO26)+COUNTIFS(EN$2:EN25,"&gt;"&amp;EN26,EO$2:EO25,"&gt;"&amp;EO26)+COUNTIFS(EN27:EN$201,"&gt;"&amp;EN26,EO27:EO$201,"&gt;"&amp;EO26),"")</f>
        <v/>
      </c>
      <c r="EQ26" s="83" t="str">
        <f>IF(AND(Include_study="Yes",Sufficient_data="Yes"),COUNTIFS(EN$2:EN25,"&lt;"&amp;EN26,EO$2:EO25,"&gt;"&amp;EO26)+COUNTIFS(EN27:EN$201,"&lt;"&amp;EN26,EO27:EO$201,"&gt;"&amp;EO26)+COUNTIFS(EN$2:EN25,"&gt;"&amp;EN26,EO$2:EO25,"&lt;"&amp;EO26)+COUNTIFS(EN27:EN$201,"&gt;"&amp;EN26,EO27:EO$201,"&lt;"&amp;EO26),"")</f>
        <v/>
      </c>
      <c r="ES26" s="133"/>
      <c r="EX26" s="133"/>
      <c r="EY26" s="10" t="e">
        <f t="shared" si="69"/>
        <v>#N/A</v>
      </c>
      <c r="EZ26" s="10" t="e">
        <f t="shared" si="70"/>
        <v>#N/A</v>
      </c>
      <c r="FA26" s="10" t="str">
        <f t="shared" si="71"/>
        <v/>
      </c>
      <c r="FB26" s="40" t="str">
        <f>IF(AND(Include_study="Yes",Sufficient_data="Yes"),Z_score-('Publication Bias Analysis'!AK54+'Publication Bias Analysis'!AK$31*Inverse_standard_error),"")</f>
        <v/>
      </c>
      <c r="FH26" s="133"/>
      <c r="FI26" s="14" t="str">
        <f>IF(Z_score&lt;&gt;"",RANK('Publication Bias Analysis'!AS:AS,'Publication Bias Analysis'!AS:AS,1)+COUNTIF('Publication Bias Analysis'!AS$2:AS25,'Publication Bias Analysis'!AS26),"")</f>
        <v/>
      </c>
      <c r="FJ26" s="10" t="str">
        <f t="shared" si="72"/>
        <v/>
      </c>
      <c r="FK26" s="10" t="e">
        <f>IF(AND(Include_study="Yes",Sufficient_data="Yes"),'Publication Bias Analysis'!AR26,NA())</f>
        <v>#N/A</v>
      </c>
      <c r="FL26" s="28" t="e">
        <f>IF(AND(Include_study="Yes",Sufficient_data="Yes"),'Publication Bias Analysis'!AS26,NA())</f>
        <v>#N/A</v>
      </c>
      <c r="FM26" s="10" t="str">
        <f>IF(AND(Include_study="Yes",Sufficient_data="Yes"),'Publication Bias Analysis'!AR:AR-AVERAGE('Publication Bias Analysis'!AR:AR),"")</f>
        <v/>
      </c>
      <c r="FN26" s="40" t="str">
        <f>IF(AND(Include_study="Yes",Sufficient_data="Yes"),FL:FL-('Publication Bias Analysis'!AV$30+FK:FK*'Publication Bias Analysis'!AV$31),"")</f>
        <v/>
      </c>
      <c r="FT26" s="133"/>
      <c r="FU26" s="10" t="str">
        <f t="shared" si="73"/>
        <v/>
      </c>
      <c r="FV26" s="19" t="str">
        <f t="shared" si="90"/>
        <v/>
      </c>
      <c r="FW26" s="40" t="str">
        <f t="shared" si="79"/>
        <v/>
      </c>
    </row>
    <row r="27" spans="1:179" x14ac:dyDescent="0.2">
      <c r="A27" s="129"/>
      <c r="B27" s="26" t="str">
        <f t="shared" si="0"/>
        <v/>
      </c>
      <c r="C27" s="26" t="str">
        <f>IF(B27&lt;&gt;"",IF(B27=0,COUNTIF(B$2:B26,0)+1,COUNTIF(B$2:B26,B27)+B27+COUNTIF(B:B,0)),"")</f>
        <v/>
      </c>
      <c r="D27" s="26" t="str">
        <f t="shared" si="1"/>
        <v/>
      </c>
      <c r="E27" s="10" t="str">
        <f>IF(AND(Sufficient_data="Yes",Include_study="Yes",Input!Study_name&lt;&gt;""),Input!Study_name,"")</f>
        <v/>
      </c>
      <c r="F27" s="10" t="str">
        <f>IF(AND(Sufficient_data="Yes",Include_study="Yes"),Input!Correlation,"")</f>
        <v/>
      </c>
      <c r="G27" s="10" t="str">
        <f t="shared" si="2"/>
        <v/>
      </c>
      <c r="H27" s="10" t="str">
        <f>IF(AND(Sufficient_data="Yes",Include_study="Yes"),Input!Number_of_subjects,"")</f>
        <v/>
      </c>
      <c r="I27" s="10" t="str">
        <f t="shared" si="3"/>
        <v/>
      </c>
      <c r="J27" s="10" t="str">
        <f t="shared" si="4"/>
        <v/>
      </c>
      <c r="K27" s="10" t="str">
        <f t="shared" si="5"/>
        <v/>
      </c>
      <c r="L27" s="10" t="str">
        <f t="shared" si="6"/>
        <v/>
      </c>
      <c r="M27" s="10" t="str">
        <f t="shared" si="7"/>
        <v/>
      </c>
      <c r="N27" s="10" t="str">
        <f t="shared" si="8"/>
        <v/>
      </c>
      <c r="O27" s="106" t="str">
        <f t="shared" si="9"/>
        <v/>
      </c>
      <c r="P27" s="68" t="str">
        <f t="shared" si="10"/>
        <v/>
      </c>
      <c r="R27" s="57" t="e">
        <f t="shared" si="11"/>
        <v>#N/A</v>
      </c>
      <c r="S27" s="10" t="e">
        <f t="shared" si="12"/>
        <v>#N/A</v>
      </c>
      <c r="T27" s="40" t="e">
        <f t="shared" si="13"/>
        <v>#N/A</v>
      </c>
      <c r="Y27" s="129"/>
      <c r="Z27" s="26" t="str">
        <f t="shared" si="14"/>
        <v/>
      </c>
      <c r="AA27" s="26" t="str">
        <f>IF(AND(Sufficient_data="Yes",Include_study="Yes",Input!Study_name&lt;&gt;"",Subgroup&lt;&gt;""),Input!Study_name,"")</f>
        <v/>
      </c>
      <c r="AB27" s="10" t="str">
        <f t="shared" si="15"/>
        <v/>
      </c>
      <c r="AC27" s="10" t="str">
        <f>IF(AND(Sufficient_data="Yes",Include_study="Yes",Subgroup&lt;&gt;""),Input!Correlation,"")</f>
        <v/>
      </c>
      <c r="AD27" s="10" t="str">
        <f t="shared" si="16"/>
        <v/>
      </c>
      <c r="AE27" s="10" t="str">
        <f t="shared" si="17"/>
        <v/>
      </c>
      <c r="AF27" s="10" t="str">
        <f t="shared" si="18"/>
        <v/>
      </c>
      <c r="AG27" s="10" t="str">
        <f t="shared" si="19"/>
        <v/>
      </c>
      <c r="AH27" s="4" t="str">
        <f t="shared" si="20"/>
        <v/>
      </c>
      <c r="AI27" s="35" t="str">
        <f t="shared" si="21"/>
        <v/>
      </c>
      <c r="AJ27" s="108" t="str">
        <f t="shared" si="22"/>
        <v/>
      </c>
      <c r="AK27" s="68" t="str">
        <f t="shared" si="23"/>
        <v/>
      </c>
      <c r="AM27" s="57" t="e">
        <f t="shared" si="24"/>
        <v>#N/A</v>
      </c>
      <c r="AN27" s="10" t="e">
        <f t="shared" si="25"/>
        <v>#N/A</v>
      </c>
      <c r="AO27" s="40" t="e">
        <f t="shared" si="26"/>
        <v>#N/A</v>
      </c>
      <c r="AQ27" s="71" t="str">
        <f t="shared" si="27"/>
        <v/>
      </c>
      <c r="AR27" s="10" t="str">
        <f>IF(AND(Sufficient_data="Yes",Include_study="Yes",Subgroup&lt;&gt;""),IF(COUNTIFS(Input!F$2:F26,"="&amp;"Yes",Input!C$2:C26,"="&amp;"Yes",Input!G$2:G26,"="&amp;Subgroup)&gt;0,"",Subgroup),"")</f>
        <v/>
      </c>
      <c r="AS27" s="26" t="str">
        <f t="shared" si="28"/>
        <v/>
      </c>
      <c r="AT27" s="14" t="str">
        <f t="shared" si="29"/>
        <v/>
      </c>
      <c r="AU27" s="10" t="str">
        <f t="shared" si="30"/>
        <v/>
      </c>
      <c r="AV27" s="19" t="str">
        <f t="shared" si="31"/>
        <v/>
      </c>
      <c r="AW27" s="10" t="str">
        <f t="shared" si="32"/>
        <v/>
      </c>
      <c r="AX27" s="10" t="str">
        <f t="shared" si="33"/>
        <v/>
      </c>
      <c r="AY27" s="10" t="str">
        <f t="shared" si="34"/>
        <v/>
      </c>
      <c r="AZ27" s="10" t="str">
        <f t="shared" si="35"/>
        <v/>
      </c>
      <c r="BA27" s="10" t="str">
        <f t="shared" si="36"/>
        <v/>
      </c>
      <c r="BB27" s="10" t="str">
        <f t="shared" si="37"/>
        <v/>
      </c>
      <c r="BC27" s="10" t="str">
        <f t="shared" si="38"/>
        <v/>
      </c>
      <c r="BD27" s="26" t="str">
        <f t="shared" si="39"/>
        <v/>
      </c>
      <c r="BE27" s="10" t="str">
        <f t="shared" si="40"/>
        <v/>
      </c>
      <c r="BF27" s="10" t="str">
        <f t="shared" si="41"/>
        <v/>
      </c>
      <c r="BG27" s="10" t="str">
        <f t="shared" si="42"/>
        <v/>
      </c>
      <c r="BH27" s="10" t="str">
        <f t="shared" si="43"/>
        <v/>
      </c>
      <c r="BI27" s="10" t="str">
        <f t="shared" si="44"/>
        <v/>
      </c>
      <c r="BJ27" s="10" t="str">
        <f t="shared" si="45"/>
        <v/>
      </c>
      <c r="BK27" s="10" t="str">
        <f t="shared" si="46"/>
        <v/>
      </c>
      <c r="BL27" s="10" t="str">
        <f t="shared" si="47"/>
        <v/>
      </c>
      <c r="BM27" s="10" t="str">
        <f t="shared" si="48"/>
        <v/>
      </c>
      <c r="BN27" s="10" t="e">
        <f t="shared" si="49"/>
        <v>#N/A</v>
      </c>
      <c r="BO27" s="10" t="str">
        <f t="shared" si="80"/>
        <v/>
      </c>
      <c r="BP27" s="10" t="str">
        <f t="shared" si="50"/>
        <v/>
      </c>
      <c r="BQ27" s="10" t="str">
        <f t="shared" si="74"/>
        <v/>
      </c>
      <c r="BR27" s="28" t="str">
        <f t="shared" si="51"/>
        <v/>
      </c>
      <c r="BS27" s="40" t="str">
        <f t="shared" si="75"/>
        <v/>
      </c>
      <c r="BU27" s="115" t="s">
        <v>232</v>
      </c>
      <c r="BV27" s="115"/>
      <c r="BX27" s="138"/>
      <c r="BY27" s="10" t="e">
        <f t="shared" si="52"/>
        <v>#N/A</v>
      </c>
      <c r="BZ27" s="10" t="e">
        <f t="shared" si="76"/>
        <v>#N/A</v>
      </c>
      <c r="CA27" s="10" t="str">
        <f t="shared" si="53"/>
        <v/>
      </c>
      <c r="CB27" s="10" t="str">
        <f>IF(AND(Sufficient_data="Yes",Include_study="Yes",Moderator&lt;&gt;""),'Moderator Analysis'!F:F-CL$2,"")</f>
        <v/>
      </c>
      <c r="CC27" s="10" t="str">
        <f>IF(AND(Sufficient_data="Yes",Include_study="Yes",Moderator&lt;&gt;""),'Moderator Analysis'!E:E-CL$3,"")</f>
        <v/>
      </c>
      <c r="CD27" s="40" t="str">
        <f>IF(AND(Sufficient_data="Yes",Include_study="Yes",Moderator&lt;&gt;""),CA:CA*('Moderator Analysis'!F:F-CL$5-CL$4*'Moderator Analysis'!E:E)^2,"")</f>
        <v/>
      </c>
      <c r="CF27" s="75" t="str">
        <f t="shared" si="77"/>
        <v/>
      </c>
      <c r="CG27" s="18" t="str">
        <f>IF(AND(Sufficient_data="Yes",Include_study="Yes",CF27&lt;&gt;""),'Moderator Analysis'!F:F-'Moderator Analysis'!J$37,"")</f>
        <v/>
      </c>
      <c r="CH27" s="18" t="str">
        <f>IF(AND(Sufficient_data="Yes",Include_study="Yes",CF27&lt;&gt;""),'Moderator Analysis'!E:E-SUMPRODUCT('Moderator Analysis'!E:E,CF:CF)/SUM(CF:CF),"")</f>
        <v/>
      </c>
      <c r="CI27" s="79" t="str">
        <f>IF(AND(Sufficient_data="Yes",Include_study="Yes",CF27&lt;&gt;""),CF:CF*('Moderator Analysis'!F:F-'Moderator Analysis'!J$29-'Moderator Analysis'!J$30*'Moderator Analysis'!E:E)^2,"")</f>
        <v/>
      </c>
      <c r="CJ27" s="12"/>
      <c r="CN27" s="138"/>
      <c r="CO27" s="140"/>
      <c r="CP27" s="28" t="str">
        <f>IF(AND(Include_study="Yes",Sufficient_data="Yes"),1/'Publication Bias Analysis'!F27^2,"")</f>
        <v/>
      </c>
      <c r="CQ27" s="28" t="str">
        <f>IF(AND(Include_study="Yes",Sufficient_data="Yes"),1/('Publication Bias Analysis'!F:F^2+IF(Additional_model="Fixed effect",0,Calculations!DD$11)),"")</f>
        <v/>
      </c>
      <c r="CR27" s="28" t="str">
        <f>IF(AND(Include_study="Yes",Sufficient_data="Yes"),1/('Publication Bias Analysis'!F:F^2+IF(Additional_model="Fixed effect",0,'Publication Bias Analysis'!L$32)),"")</f>
        <v/>
      </c>
      <c r="CS27" s="28" t="str">
        <f>IF(AND(Include_study="Yes",Sufficient_data="Yes"),'Publication Bias Analysis'!E:E-IF(Trim_and_fill="Off",'Publication Bias Analysis'!I$29,'Publication Bias Analysis'!I$37),"")</f>
        <v/>
      </c>
      <c r="CT27" s="28" t="str">
        <f t="shared" si="54"/>
        <v/>
      </c>
      <c r="CU27" s="28" t="str">
        <f t="shared" si="55"/>
        <v/>
      </c>
      <c r="CV27" s="90" t="str">
        <f t="shared" si="56"/>
        <v/>
      </c>
      <c r="CW27" s="89" t="str">
        <f>IF(AND(Include_study="Yes",Sufficient_data="Yes"),CV:CV+IF(DH:DH&lt;0,-1,1)*COUNTIF(CV$2:CV26,CV:CV),"")</f>
        <v/>
      </c>
      <c r="CX27" s="89" t="str">
        <f>IF(AND(Include_study="Yes",Sufficient_data="Yes"),RANK(DL:DL,DL:DL,1)*IF(DK:DK&lt;0,-1,1)+IF(DK:DK&lt;0,-1,1)*COUNTIF(CV$2:CV26,CV:CV),"")</f>
        <v/>
      </c>
      <c r="CY27" s="89" t="str">
        <f>IF(AND(Include_study="Yes",Sufficient_data="Yes"),RANK(DO:DO,DO:DO,1)*IF(DN:DN&lt;0,-1,1)+IF(DN:DN&lt;0,-1,1)*COUNTIF(CV$2:CV26,CV:CV),"")</f>
        <v/>
      </c>
      <c r="CZ27" s="10" t="e">
        <f>IF(AND(Include_study="Yes",Sufficient_data="Yes"),'Publication Bias Analysis'!E:E,NA())</f>
        <v>#N/A</v>
      </c>
      <c r="DA27" s="40" t="e">
        <f>IF(AND(Include_study="Yes",Sufficient_data="Yes"),'Publication Bias Analysis'!F:F,NA())</f>
        <v>#N/A</v>
      </c>
      <c r="DG27" s="133"/>
      <c r="DH27" s="28" t="str">
        <f>IF(AND(Include_study="Yes",Sufficient_data="Yes"),IF('Publication Bias Analysis'!L$38="Left",CZ:CZ-'Publication Bias Analysis'!I$29,'Publication Bias Analysis'!I$29-'Publication Bias Analysis'!E:E),"")</f>
        <v/>
      </c>
      <c r="DI27" s="28" t="str">
        <f t="shared" si="81"/>
        <v/>
      </c>
      <c r="DJ27" s="40" t="str">
        <f>IF(AND(Include_study="Yes",Sufficient_data="Yes"),1/('Publication Bias Analysis'!F:F^2+IF(Additional_model="Fixed effect",0,$DS$6)),"")</f>
        <v/>
      </c>
      <c r="DK27" s="28" t="str">
        <f>IF(AND(Include_study="Yes",Sufficient_data="Yes"),IF('Publication Bias Analysis'!L$38="Left",CZ:CZ-DS$3,DS$3-'Publication Bias Analysis'!E:E),"")</f>
        <v/>
      </c>
      <c r="DL27" s="28" t="str">
        <f t="shared" si="82"/>
        <v/>
      </c>
      <c r="DM27" s="40" t="str">
        <f>IF(AND(DK27&lt;&gt;"",CW27&lt;=MAX(CW:CW)-DS$7),1/('Publication Bias Analysis'!F:F^2+IF(Additional_model="Fixed effect",0,$DS$13)),"")</f>
        <v/>
      </c>
      <c r="DN27" s="10" t="str">
        <f>IF(AND(Include_study="Yes",Sufficient_data="Yes"),IF('Publication Bias Analysis'!L$38="Left",CZ:CZ-DS$10,DS$10-CZ:CZ),"")</f>
        <v/>
      </c>
      <c r="DO27" s="10" t="str">
        <f t="shared" si="83"/>
        <v/>
      </c>
      <c r="DP27" s="40" t="str">
        <f t="shared" si="60"/>
        <v/>
      </c>
      <c r="DR27"/>
      <c r="DS27"/>
      <c r="DU27" s="48">
        <v>26</v>
      </c>
      <c r="DV27" s="14" t="str">
        <f>IF(Trim_and_fill="On",IF(DS$21&gt;(COUNT(DV$2:DV26)),IF(COUNTIF(CW:CW,-1*(MAX(CW:CW)-DU27+1))=1,"",MAX(CW:CW)-DU27+1),""),"")</f>
        <v/>
      </c>
      <c r="DW27" s="10" t="str">
        <f t="shared" si="61"/>
        <v/>
      </c>
      <c r="DX27" s="10" t="str">
        <f t="shared" si="62"/>
        <v/>
      </c>
      <c r="DY27" s="10" t="str">
        <f t="shared" si="87"/>
        <v/>
      </c>
      <c r="DZ27" s="28" t="str">
        <f>IF(DV27&lt;&gt;"",1/(DX27^2+IF(Additional_model="Fixed effect",0,'Publication Bias Analysis'!L$32)),"")</f>
        <v/>
      </c>
      <c r="EA27" s="40" t="str">
        <f>IF(DV27&lt;&gt;"",DW:DW-'Publication Bias Analysis'!I$37,"")</f>
        <v/>
      </c>
      <c r="EB27" s="9"/>
      <c r="EC27" s="48">
        <v>26</v>
      </c>
      <c r="ED27" s="10" t="e">
        <f t="shared" si="88"/>
        <v>#N/A</v>
      </c>
      <c r="EE27" s="40" t="e">
        <f t="shared" si="89"/>
        <v>#N/A</v>
      </c>
      <c r="EG27" s="133"/>
      <c r="EH27" s="10" t="str">
        <f t="shared" si="66"/>
        <v/>
      </c>
      <c r="EI27" s="40" t="str">
        <f>IF(AND(Include_study="Yes",Sufficient_data="Yes"),Z_score-('Publication Bias Analysis'!P$3+'Publication Bias Analysis'!P$4*Inverse_standard_error),"")</f>
        <v/>
      </c>
      <c r="EK27" s="133"/>
      <c r="EL27" s="10" t="str">
        <f>IF(AND(Include_study="Yes",Sufficient_data="Yes"),(CZ:CZ-SUMPRODUCT(Calculations!CP:CP,'Publication Bias Analysis'!E:E)/SUM(Calculations!CP:CP))/(SQRT(EM:EM)),"")</f>
        <v/>
      </c>
      <c r="EM27" s="10" t="str">
        <f>IF(AND(Include_study="Yes",Sufficient_data="Yes"),'Publication Bias Analysis'!F:F^2-1/(SUM(Calculations!CP:CP)),"")</f>
        <v/>
      </c>
      <c r="EN27" s="14" t="str">
        <f t="shared" si="84"/>
        <v/>
      </c>
      <c r="EO27" s="14" t="str">
        <f t="shared" si="85"/>
        <v/>
      </c>
      <c r="EP27" s="14" t="str">
        <f>IF(AND(Include_study="Yes",Sufficient_data="Yes"),COUNTIFS(EN$2:EN26,"&lt;"&amp;EN27,EO$2:EO26,"&lt;"&amp;EO27)+COUNTIFS(EN28:EN$201,"&lt;"&amp;EN27,EO28:EO$201,"&lt;"&amp;EO27)+COUNTIFS(EN$2:EN26,"&gt;"&amp;EN27,EO$2:EO26,"&gt;"&amp;EO27)+COUNTIFS(EN28:EN$201,"&gt;"&amp;EN27,EO28:EO$201,"&gt;"&amp;EO27),"")</f>
        <v/>
      </c>
      <c r="EQ27" s="83" t="str">
        <f>IF(AND(Include_study="Yes",Sufficient_data="Yes"),COUNTIFS(EN$2:EN26,"&lt;"&amp;EN27,EO$2:EO26,"&gt;"&amp;EO27)+COUNTIFS(EN28:EN$201,"&lt;"&amp;EN27,EO28:EO$201,"&gt;"&amp;EO27)+COUNTIFS(EN$2:EN26,"&gt;"&amp;EN27,EO$2:EO26,"&lt;"&amp;EO27)+COUNTIFS(EN28:EN$201,"&gt;"&amp;EN27,EO28:EO$201,"&lt;"&amp;EO27),"")</f>
        <v/>
      </c>
      <c r="ES27" s="133"/>
      <c r="EX27" s="133"/>
      <c r="EY27" s="10" t="e">
        <f t="shared" si="69"/>
        <v>#N/A</v>
      </c>
      <c r="EZ27" s="10" t="e">
        <f t="shared" si="70"/>
        <v>#N/A</v>
      </c>
      <c r="FA27" s="10" t="str">
        <f t="shared" si="71"/>
        <v/>
      </c>
      <c r="FB27" s="40" t="str">
        <f>IF(AND(Include_study="Yes",Sufficient_data="Yes"),Z_score-('Publication Bias Analysis'!AK55+'Publication Bias Analysis'!AK$31*Inverse_standard_error),"")</f>
        <v/>
      </c>
      <c r="FH27" s="133"/>
      <c r="FI27" s="14" t="str">
        <f>IF(Z_score&lt;&gt;"",RANK('Publication Bias Analysis'!AS:AS,'Publication Bias Analysis'!AS:AS,1)+COUNTIF('Publication Bias Analysis'!AS$2:AS26,'Publication Bias Analysis'!AS27),"")</f>
        <v/>
      </c>
      <c r="FJ27" s="10" t="str">
        <f t="shared" si="72"/>
        <v/>
      </c>
      <c r="FK27" s="10" t="e">
        <f>IF(AND(Include_study="Yes",Sufficient_data="Yes"),'Publication Bias Analysis'!AR27,NA())</f>
        <v>#N/A</v>
      </c>
      <c r="FL27" s="28" t="e">
        <f>IF(AND(Include_study="Yes",Sufficient_data="Yes"),'Publication Bias Analysis'!AS27,NA())</f>
        <v>#N/A</v>
      </c>
      <c r="FM27" s="10" t="str">
        <f>IF(AND(Include_study="Yes",Sufficient_data="Yes"),'Publication Bias Analysis'!AR:AR-AVERAGE('Publication Bias Analysis'!AR:AR),"")</f>
        <v/>
      </c>
      <c r="FN27" s="40" t="str">
        <f>IF(AND(Include_study="Yes",Sufficient_data="Yes"),FL:FL-('Publication Bias Analysis'!AV$30+FK:FK*'Publication Bias Analysis'!AV$31),"")</f>
        <v/>
      </c>
      <c r="FT27" s="133"/>
      <c r="FU27" s="10" t="str">
        <f t="shared" si="73"/>
        <v/>
      </c>
      <c r="FV27" s="19" t="str">
        <f t="shared" si="90"/>
        <v/>
      </c>
      <c r="FW27" s="40" t="str">
        <f t="shared" si="79"/>
        <v/>
      </c>
    </row>
    <row r="28" spans="1:179" ht="13.5" x14ac:dyDescent="0.25">
      <c r="A28" s="129"/>
      <c r="B28" s="26" t="str">
        <f t="shared" si="0"/>
        <v/>
      </c>
      <c r="C28" s="26" t="str">
        <f>IF(B28&lt;&gt;"",IF(B28=0,COUNTIF(B$2:B27,0)+1,COUNTIF(B$2:B27,B28)+B28+COUNTIF(B:B,0)),"")</f>
        <v/>
      </c>
      <c r="D28" s="26" t="str">
        <f t="shared" si="1"/>
        <v/>
      </c>
      <c r="E28" s="10" t="str">
        <f>IF(AND(Sufficient_data="Yes",Include_study="Yes",Input!Study_name&lt;&gt;""),Input!Study_name,"")</f>
        <v/>
      </c>
      <c r="F28" s="10" t="str">
        <f>IF(AND(Sufficient_data="Yes",Include_study="Yes"),Input!Correlation,"")</f>
        <v/>
      </c>
      <c r="G28" s="10" t="str">
        <f t="shared" si="2"/>
        <v/>
      </c>
      <c r="H28" s="10" t="str">
        <f>IF(AND(Sufficient_data="Yes",Include_study="Yes"),Input!Number_of_subjects,"")</f>
        <v/>
      </c>
      <c r="I28" s="10" t="str">
        <f t="shared" si="3"/>
        <v/>
      </c>
      <c r="J28" s="10" t="str">
        <f t="shared" si="4"/>
        <v/>
      </c>
      <c r="K28" s="10" t="str">
        <f t="shared" si="5"/>
        <v/>
      </c>
      <c r="L28" s="10" t="str">
        <f t="shared" si="6"/>
        <v/>
      </c>
      <c r="M28" s="10" t="str">
        <f t="shared" si="7"/>
        <v/>
      </c>
      <c r="N28" s="10" t="str">
        <f t="shared" si="8"/>
        <v/>
      </c>
      <c r="O28" s="106" t="str">
        <f t="shared" si="9"/>
        <v/>
      </c>
      <c r="P28" s="68" t="str">
        <f t="shared" si="10"/>
        <v/>
      </c>
      <c r="R28" s="57" t="e">
        <f t="shared" si="11"/>
        <v>#N/A</v>
      </c>
      <c r="S28" s="10" t="e">
        <f t="shared" si="12"/>
        <v>#N/A</v>
      </c>
      <c r="T28" s="40" t="e">
        <f t="shared" si="13"/>
        <v>#N/A</v>
      </c>
      <c r="Y28" s="129"/>
      <c r="Z28" s="26" t="str">
        <f t="shared" si="14"/>
        <v/>
      </c>
      <c r="AA28" s="26" t="str">
        <f>IF(AND(Sufficient_data="Yes",Include_study="Yes",Input!Study_name&lt;&gt;"",Subgroup&lt;&gt;""),Input!Study_name,"")</f>
        <v/>
      </c>
      <c r="AB28" s="10" t="str">
        <f t="shared" si="15"/>
        <v/>
      </c>
      <c r="AC28" s="10" t="str">
        <f>IF(AND(Sufficient_data="Yes",Include_study="Yes",Subgroup&lt;&gt;""),Input!Correlation,"")</f>
        <v/>
      </c>
      <c r="AD28" s="10" t="str">
        <f t="shared" si="16"/>
        <v/>
      </c>
      <c r="AE28" s="10" t="str">
        <f t="shared" si="17"/>
        <v/>
      </c>
      <c r="AF28" s="10" t="str">
        <f t="shared" si="18"/>
        <v/>
      </c>
      <c r="AG28" s="10" t="str">
        <f t="shared" si="19"/>
        <v/>
      </c>
      <c r="AH28" s="4" t="str">
        <f t="shared" si="20"/>
        <v/>
      </c>
      <c r="AI28" s="35" t="str">
        <f t="shared" si="21"/>
        <v/>
      </c>
      <c r="AJ28" s="108" t="str">
        <f t="shared" si="22"/>
        <v/>
      </c>
      <c r="AK28" s="68" t="str">
        <f t="shared" si="23"/>
        <v/>
      </c>
      <c r="AM28" s="57" t="e">
        <f t="shared" si="24"/>
        <v>#N/A</v>
      </c>
      <c r="AN28" s="10" t="e">
        <f t="shared" si="25"/>
        <v>#N/A</v>
      </c>
      <c r="AO28" s="40" t="e">
        <f t="shared" si="26"/>
        <v>#N/A</v>
      </c>
      <c r="AQ28" s="71" t="str">
        <f t="shared" si="27"/>
        <v/>
      </c>
      <c r="AR28" s="10" t="str">
        <f>IF(AND(Sufficient_data="Yes",Include_study="Yes",Subgroup&lt;&gt;""),IF(COUNTIFS(Input!F$2:F27,"="&amp;"Yes",Input!C$2:C27,"="&amp;"Yes",Input!G$2:G27,"="&amp;Subgroup)&gt;0,"",Subgroup),"")</f>
        <v/>
      </c>
      <c r="AS28" s="26" t="str">
        <f t="shared" si="28"/>
        <v/>
      </c>
      <c r="AT28" s="14" t="str">
        <f t="shared" si="29"/>
        <v/>
      </c>
      <c r="AU28" s="10" t="str">
        <f t="shared" si="30"/>
        <v/>
      </c>
      <c r="AV28" s="19" t="str">
        <f t="shared" si="31"/>
        <v/>
      </c>
      <c r="AW28" s="10" t="str">
        <f t="shared" si="32"/>
        <v/>
      </c>
      <c r="AX28" s="10" t="str">
        <f t="shared" si="33"/>
        <v/>
      </c>
      <c r="AY28" s="10" t="str">
        <f t="shared" si="34"/>
        <v/>
      </c>
      <c r="AZ28" s="10" t="str">
        <f t="shared" si="35"/>
        <v/>
      </c>
      <c r="BA28" s="10" t="str">
        <f t="shared" si="36"/>
        <v/>
      </c>
      <c r="BB28" s="10" t="str">
        <f t="shared" si="37"/>
        <v/>
      </c>
      <c r="BC28" s="10" t="str">
        <f t="shared" si="38"/>
        <v/>
      </c>
      <c r="BD28" s="26" t="str">
        <f t="shared" si="39"/>
        <v/>
      </c>
      <c r="BE28" s="10" t="str">
        <f t="shared" si="40"/>
        <v/>
      </c>
      <c r="BF28" s="10" t="str">
        <f t="shared" si="41"/>
        <v/>
      </c>
      <c r="BG28" s="10" t="str">
        <f t="shared" si="42"/>
        <v/>
      </c>
      <c r="BH28" s="10" t="str">
        <f t="shared" si="43"/>
        <v/>
      </c>
      <c r="BI28" s="10" t="str">
        <f t="shared" si="44"/>
        <v/>
      </c>
      <c r="BJ28" s="10" t="str">
        <f t="shared" si="45"/>
        <v/>
      </c>
      <c r="BK28" s="10" t="str">
        <f t="shared" si="46"/>
        <v/>
      </c>
      <c r="BL28" s="10" t="str">
        <f t="shared" si="47"/>
        <v/>
      </c>
      <c r="BM28" s="10" t="str">
        <f t="shared" si="48"/>
        <v/>
      </c>
      <c r="BN28" s="10" t="e">
        <f t="shared" si="49"/>
        <v>#N/A</v>
      </c>
      <c r="BO28" s="10" t="str">
        <f t="shared" si="80"/>
        <v/>
      </c>
      <c r="BP28" s="10" t="str">
        <f t="shared" si="50"/>
        <v/>
      </c>
      <c r="BQ28" s="10" t="str">
        <f t="shared" si="74"/>
        <v/>
      </c>
      <c r="BR28" s="28" t="str">
        <f t="shared" si="51"/>
        <v/>
      </c>
      <c r="BS28" s="40" t="str">
        <f t="shared" si="75"/>
        <v/>
      </c>
      <c r="BU28" s="3" t="s">
        <v>64</v>
      </c>
      <c r="BV28" s="10">
        <f>SUMPRODUCT(BP:BP,BA:BA,BA:BA)-SUMPRODUCT(BP:BP,BA:BA)^2/SUM(BP:BP)</f>
        <v>124.59973680625035</v>
      </c>
      <c r="BX28" s="138"/>
      <c r="BY28" s="10" t="e">
        <f t="shared" si="52"/>
        <v>#N/A</v>
      </c>
      <c r="BZ28" s="10" t="e">
        <f t="shared" si="76"/>
        <v>#N/A</v>
      </c>
      <c r="CA28" s="10" t="str">
        <f t="shared" si="53"/>
        <v/>
      </c>
      <c r="CB28" s="10" t="str">
        <f>IF(AND(Sufficient_data="Yes",Include_study="Yes",Moderator&lt;&gt;""),'Moderator Analysis'!F:F-CL$2,"")</f>
        <v/>
      </c>
      <c r="CC28" s="10" t="str">
        <f>IF(AND(Sufficient_data="Yes",Include_study="Yes",Moderator&lt;&gt;""),'Moderator Analysis'!E:E-CL$3,"")</f>
        <v/>
      </c>
      <c r="CD28" s="40" t="str">
        <f>IF(AND(Sufficient_data="Yes",Include_study="Yes",Moderator&lt;&gt;""),CA:CA*('Moderator Analysis'!F:F-CL$5-CL$4*'Moderator Analysis'!E:E)^2,"")</f>
        <v/>
      </c>
      <c r="CF28" s="75" t="str">
        <f t="shared" si="77"/>
        <v/>
      </c>
      <c r="CG28" s="18" t="str">
        <f>IF(AND(Sufficient_data="Yes",Include_study="Yes",CF28&lt;&gt;""),'Moderator Analysis'!F:F-'Moderator Analysis'!J$37,"")</f>
        <v/>
      </c>
      <c r="CH28" s="18" t="str">
        <f>IF(AND(Sufficient_data="Yes",Include_study="Yes",CF28&lt;&gt;""),'Moderator Analysis'!E:E-SUMPRODUCT('Moderator Analysis'!E:E,CF:CF)/SUM(CF:CF),"")</f>
        <v/>
      </c>
      <c r="CI28" s="79" t="str">
        <f>IF(AND(Sufficient_data="Yes",Include_study="Yes",CF28&lt;&gt;""),CF:CF*('Moderator Analysis'!F:F-'Moderator Analysis'!J$29-'Moderator Analysis'!J$30*'Moderator Analysis'!E:E)^2,"")</f>
        <v/>
      </c>
      <c r="CJ28" s="12"/>
      <c r="CN28" s="138"/>
      <c r="CO28" s="140"/>
      <c r="CP28" s="28" t="str">
        <f>IF(AND(Include_study="Yes",Sufficient_data="Yes"),1/'Publication Bias Analysis'!F28^2,"")</f>
        <v/>
      </c>
      <c r="CQ28" s="28" t="str">
        <f>IF(AND(Include_study="Yes",Sufficient_data="Yes"),1/('Publication Bias Analysis'!F:F^2+IF(Additional_model="Fixed effect",0,Calculations!DD$11)),"")</f>
        <v/>
      </c>
      <c r="CR28" s="28" t="str">
        <f>IF(AND(Include_study="Yes",Sufficient_data="Yes"),1/('Publication Bias Analysis'!F:F^2+IF(Additional_model="Fixed effect",0,'Publication Bias Analysis'!L$32)),"")</f>
        <v/>
      </c>
      <c r="CS28" s="28" t="str">
        <f>IF(AND(Include_study="Yes",Sufficient_data="Yes"),'Publication Bias Analysis'!E:E-IF(Trim_and_fill="Off",'Publication Bias Analysis'!I$29,'Publication Bias Analysis'!I$37),"")</f>
        <v/>
      </c>
      <c r="CT28" s="28" t="str">
        <f t="shared" si="54"/>
        <v/>
      </c>
      <c r="CU28" s="28" t="str">
        <f t="shared" si="55"/>
        <v/>
      </c>
      <c r="CV28" s="90" t="str">
        <f t="shared" si="56"/>
        <v/>
      </c>
      <c r="CW28" s="89" t="str">
        <f>IF(AND(Include_study="Yes",Sufficient_data="Yes"),CV:CV+IF(DH:DH&lt;0,-1,1)*COUNTIF(CV$2:CV27,CV:CV),"")</f>
        <v/>
      </c>
      <c r="CX28" s="89" t="str">
        <f>IF(AND(Include_study="Yes",Sufficient_data="Yes"),RANK(DL:DL,DL:DL,1)*IF(DK:DK&lt;0,-1,1)+IF(DK:DK&lt;0,-1,1)*COUNTIF(CV$2:CV27,CV:CV),"")</f>
        <v/>
      </c>
      <c r="CY28" s="89" t="str">
        <f>IF(AND(Include_study="Yes",Sufficient_data="Yes"),RANK(DO:DO,DO:DO,1)*IF(DN:DN&lt;0,-1,1)+IF(DN:DN&lt;0,-1,1)*COUNTIF(CV$2:CV27,CV:CV),"")</f>
        <v/>
      </c>
      <c r="CZ28" s="10" t="e">
        <f>IF(AND(Include_study="Yes",Sufficient_data="Yes"),'Publication Bias Analysis'!E:E,NA())</f>
        <v>#N/A</v>
      </c>
      <c r="DA28" s="40" t="e">
        <f>IF(AND(Include_study="Yes",Sufficient_data="Yes"),'Publication Bias Analysis'!F:F,NA())</f>
        <v>#N/A</v>
      </c>
      <c r="DG28" s="133"/>
      <c r="DH28" s="28" t="str">
        <f>IF(AND(Include_study="Yes",Sufficient_data="Yes"),IF('Publication Bias Analysis'!L$38="Left",CZ:CZ-'Publication Bias Analysis'!I$29,'Publication Bias Analysis'!I$29-'Publication Bias Analysis'!E:E),"")</f>
        <v/>
      </c>
      <c r="DI28" s="28" t="str">
        <f t="shared" si="81"/>
        <v/>
      </c>
      <c r="DJ28" s="40" t="str">
        <f>IF(AND(Include_study="Yes",Sufficient_data="Yes"),1/('Publication Bias Analysis'!F:F^2+IF(Additional_model="Fixed effect",0,$DS$6)),"")</f>
        <v/>
      </c>
      <c r="DK28" s="28" t="str">
        <f>IF(AND(Include_study="Yes",Sufficient_data="Yes"),IF('Publication Bias Analysis'!L$38="Left",CZ:CZ-DS$3,DS$3-'Publication Bias Analysis'!E:E),"")</f>
        <v/>
      </c>
      <c r="DL28" s="28" t="str">
        <f t="shared" si="82"/>
        <v/>
      </c>
      <c r="DM28" s="40" t="str">
        <f>IF(AND(DK28&lt;&gt;"",CW28&lt;=MAX(CW:CW)-DS$7),1/('Publication Bias Analysis'!F:F^2+IF(Additional_model="Fixed effect",0,$DS$13)),"")</f>
        <v/>
      </c>
      <c r="DN28" s="10" t="str">
        <f>IF(AND(Include_study="Yes",Sufficient_data="Yes"),IF('Publication Bias Analysis'!L$38="Left",CZ:CZ-DS$10,DS$10-CZ:CZ),"")</f>
        <v/>
      </c>
      <c r="DO28" s="10" t="str">
        <f t="shared" si="83"/>
        <v/>
      </c>
      <c r="DP28" s="40" t="str">
        <f t="shared" si="60"/>
        <v/>
      </c>
      <c r="DR28"/>
      <c r="DS28"/>
      <c r="DU28" s="48">
        <v>27</v>
      </c>
      <c r="DV28" s="14" t="str">
        <f>IF(Trim_and_fill="On",IF(DS$21&gt;(COUNT(DV$2:DV27)),IF(COUNTIF(CW:CW,-1*(MAX(CW:CW)-DU28+1))=1,"",MAX(CW:CW)-DU28+1),""),"")</f>
        <v/>
      </c>
      <c r="DW28" s="10" t="str">
        <f t="shared" si="61"/>
        <v/>
      </c>
      <c r="DX28" s="10" t="str">
        <f t="shared" si="62"/>
        <v/>
      </c>
      <c r="DY28" s="10" t="str">
        <f t="shared" si="87"/>
        <v/>
      </c>
      <c r="DZ28" s="28" t="str">
        <f>IF(DV28&lt;&gt;"",1/(DX28^2+IF(Additional_model="Fixed effect",0,'Publication Bias Analysis'!L$32)),"")</f>
        <v/>
      </c>
      <c r="EA28" s="40" t="str">
        <f>IF(DV28&lt;&gt;"",DW:DW-'Publication Bias Analysis'!I$37,"")</f>
        <v/>
      </c>
      <c r="EB28" s="9"/>
      <c r="EC28" s="48">
        <v>27</v>
      </c>
      <c r="ED28" s="10" t="e">
        <f t="shared" si="88"/>
        <v>#N/A</v>
      </c>
      <c r="EE28" s="40" t="e">
        <f t="shared" si="89"/>
        <v>#N/A</v>
      </c>
      <c r="EG28" s="133"/>
      <c r="EH28" s="10" t="str">
        <f t="shared" si="66"/>
        <v/>
      </c>
      <c r="EI28" s="40" t="str">
        <f>IF(AND(Include_study="Yes",Sufficient_data="Yes"),Z_score-('Publication Bias Analysis'!P$3+'Publication Bias Analysis'!P$4*Inverse_standard_error),"")</f>
        <v/>
      </c>
      <c r="EK28" s="133"/>
      <c r="EL28" s="10" t="str">
        <f>IF(AND(Include_study="Yes",Sufficient_data="Yes"),(CZ:CZ-SUMPRODUCT(Calculations!CP:CP,'Publication Bias Analysis'!E:E)/SUM(Calculations!CP:CP))/(SQRT(EM:EM)),"")</f>
        <v/>
      </c>
      <c r="EM28" s="10" t="str">
        <f>IF(AND(Include_study="Yes",Sufficient_data="Yes"),'Publication Bias Analysis'!F:F^2-1/(SUM(Calculations!CP:CP)),"")</f>
        <v/>
      </c>
      <c r="EN28" s="14" t="str">
        <f t="shared" si="84"/>
        <v/>
      </c>
      <c r="EO28" s="14" t="str">
        <f t="shared" si="85"/>
        <v/>
      </c>
      <c r="EP28" s="14" t="str">
        <f>IF(AND(Include_study="Yes",Sufficient_data="Yes"),COUNTIFS(EN$2:EN27,"&lt;"&amp;EN28,EO$2:EO27,"&lt;"&amp;EO28)+COUNTIFS(EN29:EN$201,"&lt;"&amp;EN28,EO29:EO$201,"&lt;"&amp;EO28)+COUNTIFS(EN$2:EN27,"&gt;"&amp;EN28,EO$2:EO27,"&gt;"&amp;EO28)+COUNTIFS(EN29:EN$201,"&gt;"&amp;EN28,EO29:EO$201,"&gt;"&amp;EO28),"")</f>
        <v/>
      </c>
      <c r="EQ28" s="83" t="str">
        <f>IF(AND(Include_study="Yes",Sufficient_data="Yes"),COUNTIFS(EN$2:EN27,"&lt;"&amp;EN28,EO$2:EO27,"&gt;"&amp;EO28)+COUNTIFS(EN29:EN$201,"&lt;"&amp;EN28,EO29:EO$201,"&gt;"&amp;EO28)+COUNTIFS(EN$2:EN27,"&gt;"&amp;EN28,EO$2:EO27,"&lt;"&amp;EO28)+COUNTIFS(EN29:EN$201,"&gt;"&amp;EN28,EO29:EO$201,"&lt;"&amp;EO28),"")</f>
        <v/>
      </c>
      <c r="ES28" s="133"/>
      <c r="EX28" s="133"/>
      <c r="EY28" s="10" t="e">
        <f t="shared" si="69"/>
        <v>#N/A</v>
      </c>
      <c r="EZ28" s="10" t="e">
        <f t="shared" si="70"/>
        <v>#N/A</v>
      </c>
      <c r="FA28" s="10" t="str">
        <f t="shared" si="71"/>
        <v/>
      </c>
      <c r="FB28" s="40" t="str">
        <f>IF(AND(Include_study="Yes",Sufficient_data="Yes"),Z_score-('Publication Bias Analysis'!AK56+'Publication Bias Analysis'!AK$31*Inverse_standard_error),"")</f>
        <v/>
      </c>
      <c r="FH28" s="133"/>
      <c r="FI28" s="14" t="str">
        <f>IF(Z_score&lt;&gt;"",RANK('Publication Bias Analysis'!AS:AS,'Publication Bias Analysis'!AS:AS,1)+COUNTIF('Publication Bias Analysis'!AS$2:AS27,'Publication Bias Analysis'!AS28),"")</f>
        <v/>
      </c>
      <c r="FJ28" s="10" t="str">
        <f t="shared" si="72"/>
        <v/>
      </c>
      <c r="FK28" s="10" t="e">
        <f>IF(AND(Include_study="Yes",Sufficient_data="Yes"),'Publication Bias Analysis'!AR28,NA())</f>
        <v>#N/A</v>
      </c>
      <c r="FL28" s="28" t="e">
        <f>IF(AND(Include_study="Yes",Sufficient_data="Yes"),'Publication Bias Analysis'!AS28,NA())</f>
        <v>#N/A</v>
      </c>
      <c r="FM28" s="10" t="str">
        <f>IF(AND(Include_study="Yes",Sufficient_data="Yes"),'Publication Bias Analysis'!AR:AR-AVERAGE('Publication Bias Analysis'!AR:AR),"")</f>
        <v/>
      </c>
      <c r="FN28" s="40" t="str">
        <f>IF(AND(Include_study="Yes",Sufficient_data="Yes"),FL:FL-('Publication Bias Analysis'!AV$30+FK:FK*'Publication Bias Analysis'!AV$31),"")</f>
        <v/>
      </c>
      <c r="FT28" s="133"/>
      <c r="FU28" s="10" t="str">
        <f t="shared" si="73"/>
        <v/>
      </c>
      <c r="FV28" s="19" t="str">
        <f t="shared" si="90"/>
        <v/>
      </c>
      <c r="FW28" s="40" t="str">
        <f t="shared" si="79"/>
        <v/>
      </c>
    </row>
    <row r="29" spans="1:179" ht="14.25" x14ac:dyDescent="0.2">
      <c r="A29" s="129"/>
      <c r="B29" s="26" t="str">
        <f t="shared" si="0"/>
        <v/>
      </c>
      <c r="C29" s="26" t="str">
        <f>IF(B29&lt;&gt;"",IF(B29=0,COUNTIF(B$2:B28,0)+1,COUNTIF(B$2:B28,B29)+B29+COUNTIF(B:B,0)),"")</f>
        <v/>
      </c>
      <c r="D29" s="26" t="str">
        <f t="shared" si="1"/>
        <v/>
      </c>
      <c r="E29" s="10" t="str">
        <f>IF(AND(Sufficient_data="Yes",Include_study="Yes",Input!Study_name&lt;&gt;""),Input!Study_name,"")</f>
        <v/>
      </c>
      <c r="F29" s="10" t="str">
        <f>IF(AND(Sufficient_data="Yes",Include_study="Yes"),Input!Correlation,"")</f>
        <v/>
      </c>
      <c r="G29" s="10" t="str">
        <f t="shared" si="2"/>
        <v/>
      </c>
      <c r="H29" s="10" t="str">
        <f>IF(AND(Sufficient_data="Yes",Include_study="Yes"),Input!Number_of_subjects,"")</f>
        <v/>
      </c>
      <c r="I29" s="10" t="str">
        <f t="shared" si="3"/>
        <v/>
      </c>
      <c r="J29" s="10" t="str">
        <f t="shared" si="4"/>
        <v/>
      </c>
      <c r="K29" s="10" t="str">
        <f t="shared" si="5"/>
        <v/>
      </c>
      <c r="L29" s="10" t="str">
        <f t="shared" si="6"/>
        <v/>
      </c>
      <c r="M29" s="10" t="str">
        <f t="shared" si="7"/>
        <v/>
      </c>
      <c r="N29" s="10" t="str">
        <f t="shared" si="8"/>
        <v/>
      </c>
      <c r="O29" s="106" t="str">
        <f t="shared" si="9"/>
        <v/>
      </c>
      <c r="P29" s="68" t="str">
        <f t="shared" si="10"/>
        <v/>
      </c>
      <c r="R29" s="57" t="e">
        <f t="shared" si="11"/>
        <v>#N/A</v>
      </c>
      <c r="S29" s="10" t="e">
        <f t="shared" si="12"/>
        <v>#N/A</v>
      </c>
      <c r="T29" s="40" t="e">
        <f t="shared" si="13"/>
        <v>#N/A</v>
      </c>
      <c r="Y29" s="129"/>
      <c r="Z29" s="26" t="str">
        <f t="shared" si="14"/>
        <v/>
      </c>
      <c r="AA29" s="26" t="str">
        <f>IF(AND(Sufficient_data="Yes",Include_study="Yes",Input!Study_name&lt;&gt;"",Subgroup&lt;&gt;""),Input!Study_name,"")</f>
        <v/>
      </c>
      <c r="AB29" s="10" t="str">
        <f t="shared" si="15"/>
        <v/>
      </c>
      <c r="AC29" s="10" t="str">
        <f>IF(AND(Sufficient_data="Yes",Include_study="Yes",Subgroup&lt;&gt;""),Input!Correlation,"")</f>
        <v/>
      </c>
      <c r="AD29" s="10" t="str">
        <f t="shared" si="16"/>
        <v/>
      </c>
      <c r="AE29" s="10" t="str">
        <f t="shared" si="17"/>
        <v/>
      </c>
      <c r="AF29" s="10" t="str">
        <f t="shared" si="18"/>
        <v/>
      </c>
      <c r="AG29" s="10" t="str">
        <f t="shared" si="19"/>
        <v/>
      </c>
      <c r="AH29" s="4" t="str">
        <f t="shared" si="20"/>
        <v/>
      </c>
      <c r="AI29" s="35" t="str">
        <f t="shared" si="21"/>
        <v/>
      </c>
      <c r="AJ29" s="108" t="str">
        <f t="shared" si="22"/>
        <v/>
      </c>
      <c r="AK29" s="68" t="str">
        <f t="shared" si="23"/>
        <v/>
      </c>
      <c r="AM29" s="57" t="e">
        <f t="shared" si="24"/>
        <v>#N/A</v>
      </c>
      <c r="AN29" s="10" t="e">
        <f t="shared" si="25"/>
        <v>#N/A</v>
      </c>
      <c r="AO29" s="40" t="e">
        <f t="shared" si="26"/>
        <v>#N/A</v>
      </c>
      <c r="AQ29" s="71" t="str">
        <f t="shared" si="27"/>
        <v/>
      </c>
      <c r="AR29" s="10" t="str">
        <f>IF(AND(Sufficient_data="Yes",Include_study="Yes",Subgroup&lt;&gt;""),IF(COUNTIFS(Input!F$2:F28,"="&amp;"Yes",Input!C$2:C28,"="&amp;"Yes",Input!G$2:G28,"="&amp;Subgroup)&gt;0,"",Subgroup),"")</f>
        <v/>
      </c>
      <c r="AS29" s="26" t="str">
        <f t="shared" si="28"/>
        <v/>
      </c>
      <c r="AT29" s="14" t="str">
        <f t="shared" si="29"/>
        <v/>
      </c>
      <c r="AU29" s="10" t="str">
        <f t="shared" si="30"/>
        <v/>
      </c>
      <c r="AV29" s="19" t="str">
        <f t="shared" si="31"/>
        <v/>
      </c>
      <c r="AW29" s="10" t="str">
        <f t="shared" si="32"/>
        <v/>
      </c>
      <c r="AX29" s="10" t="str">
        <f t="shared" si="33"/>
        <v/>
      </c>
      <c r="AY29" s="10" t="str">
        <f t="shared" si="34"/>
        <v/>
      </c>
      <c r="AZ29" s="10" t="str">
        <f t="shared" si="35"/>
        <v/>
      </c>
      <c r="BA29" s="10" t="str">
        <f t="shared" si="36"/>
        <v/>
      </c>
      <c r="BB29" s="10" t="str">
        <f t="shared" si="37"/>
        <v/>
      </c>
      <c r="BC29" s="10" t="str">
        <f t="shared" si="38"/>
        <v/>
      </c>
      <c r="BD29" s="26" t="str">
        <f t="shared" si="39"/>
        <v/>
      </c>
      <c r="BE29" s="10" t="str">
        <f t="shared" si="40"/>
        <v/>
      </c>
      <c r="BF29" s="10" t="str">
        <f t="shared" si="41"/>
        <v/>
      </c>
      <c r="BG29" s="10" t="str">
        <f t="shared" si="42"/>
        <v/>
      </c>
      <c r="BH29" s="10" t="str">
        <f t="shared" si="43"/>
        <v/>
      </c>
      <c r="BI29" s="10" t="str">
        <f t="shared" si="44"/>
        <v/>
      </c>
      <c r="BJ29" s="10" t="str">
        <f t="shared" si="45"/>
        <v/>
      </c>
      <c r="BK29" s="10" t="str">
        <f t="shared" si="46"/>
        <v/>
      </c>
      <c r="BL29" s="10" t="str">
        <f t="shared" si="47"/>
        <v/>
      </c>
      <c r="BM29" s="10" t="str">
        <f t="shared" si="48"/>
        <v/>
      </c>
      <c r="BN29" s="10" t="e">
        <f t="shared" si="49"/>
        <v>#N/A</v>
      </c>
      <c r="BO29" s="10" t="str">
        <f t="shared" si="80"/>
        <v/>
      </c>
      <c r="BP29" s="10" t="str">
        <f t="shared" si="50"/>
        <v/>
      </c>
      <c r="BQ29" s="10" t="str">
        <f t="shared" si="74"/>
        <v/>
      </c>
      <c r="BR29" s="28" t="str">
        <f t="shared" si="51"/>
        <v/>
      </c>
      <c r="BS29" s="40" t="str">
        <f t="shared" si="75"/>
        <v/>
      </c>
      <c r="BU29" s="3" t="s">
        <v>23</v>
      </c>
      <c r="BV29" s="10">
        <f>MAX(0,(BV28-(COUNT(AU:AU)-1))/(SUM(BP:BP)-SUMPRODUCT(BP:BP,BP:BP)/SUM(BP:BP)))</f>
        <v>2.3894978961776601</v>
      </c>
      <c r="BX29" s="138"/>
      <c r="BY29" s="10" t="e">
        <f t="shared" si="52"/>
        <v>#N/A</v>
      </c>
      <c r="BZ29" s="10" t="e">
        <f t="shared" si="76"/>
        <v>#N/A</v>
      </c>
      <c r="CA29" s="10" t="str">
        <f t="shared" si="53"/>
        <v/>
      </c>
      <c r="CB29" s="10" t="str">
        <f>IF(AND(Sufficient_data="Yes",Include_study="Yes",Moderator&lt;&gt;""),'Moderator Analysis'!F:F-CL$2,"")</f>
        <v/>
      </c>
      <c r="CC29" s="10" t="str">
        <f>IF(AND(Sufficient_data="Yes",Include_study="Yes",Moderator&lt;&gt;""),'Moderator Analysis'!E:E-CL$3,"")</f>
        <v/>
      </c>
      <c r="CD29" s="40" t="str">
        <f>IF(AND(Sufficient_data="Yes",Include_study="Yes",Moderator&lt;&gt;""),CA:CA*('Moderator Analysis'!F:F-CL$5-CL$4*'Moderator Analysis'!E:E)^2,"")</f>
        <v/>
      </c>
      <c r="CF29" s="75" t="str">
        <f t="shared" si="77"/>
        <v/>
      </c>
      <c r="CG29" s="18" t="str">
        <f>IF(AND(Sufficient_data="Yes",Include_study="Yes",CF29&lt;&gt;""),'Moderator Analysis'!F:F-'Moderator Analysis'!J$37,"")</f>
        <v/>
      </c>
      <c r="CH29" s="18" t="str">
        <f>IF(AND(Sufficient_data="Yes",Include_study="Yes",CF29&lt;&gt;""),'Moderator Analysis'!E:E-SUMPRODUCT('Moderator Analysis'!E:E,CF:CF)/SUM(CF:CF),"")</f>
        <v/>
      </c>
      <c r="CI29" s="79" t="str">
        <f>IF(AND(Sufficient_data="Yes",Include_study="Yes",CF29&lt;&gt;""),CF:CF*('Moderator Analysis'!F:F-'Moderator Analysis'!J$29-'Moderator Analysis'!J$30*'Moderator Analysis'!E:E)^2,"")</f>
        <v/>
      </c>
      <c r="CJ29" s="12"/>
      <c r="CN29" s="138"/>
      <c r="CO29" s="140"/>
      <c r="CP29" s="28" t="str">
        <f>IF(AND(Include_study="Yes",Sufficient_data="Yes"),1/'Publication Bias Analysis'!F29^2,"")</f>
        <v/>
      </c>
      <c r="CQ29" s="28" t="str">
        <f>IF(AND(Include_study="Yes",Sufficient_data="Yes"),1/('Publication Bias Analysis'!F:F^2+IF(Additional_model="Fixed effect",0,Calculations!DD$11)),"")</f>
        <v/>
      </c>
      <c r="CR29" s="28" t="str">
        <f>IF(AND(Include_study="Yes",Sufficient_data="Yes"),1/('Publication Bias Analysis'!F:F^2+IF(Additional_model="Fixed effect",0,'Publication Bias Analysis'!L$32)),"")</f>
        <v/>
      </c>
      <c r="CS29" s="28" t="str">
        <f>IF(AND(Include_study="Yes",Sufficient_data="Yes"),'Publication Bias Analysis'!E:E-IF(Trim_and_fill="Off",'Publication Bias Analysis'!I$29,'Publication Bias Analysis'!I$37),"")</f>
        <v/>
      </c>
      <c r="CT29" s="28" t="str">
        <f t="shared" si="54"/>
        <v/>
      </c>
      <c r="CU29" s="28" t="str">
        <f t="shared" si="55"/>
        <v/>
      </c>
      <c r="CV29" s="90" t="str">
        <f t="shared" si="56"/>
        <v/>
      </c>
      <c r="CW29" s="89" t="str">
        <f>IF(AND(Include_study="Yes",Sufficient_data="Yes"),CV:CV+IF(DH:DH&lt;0,-1,1)*COUNTIF(CV$2:CV28,CV:CV),"")</f>
        <v/>
      </c>
      <c r="CX29" s="89" t="str">
        <f>IF(AND(Include_study="Yes",Sufficient_data="Yes"),RANK(DL:DL,DL:DL,1)*IF(DK:DK&lt;0,-1,1)+IF(DK:DK&lt;0,-1,1)*COUNTIF(CV$2:CV28,CV:CV),"")</f>
        <v/>
      </c>
      <c r="CY29" s="89" t="str">
        <f>IF(AND(Include_study="Yes",Sufficient_data="Yes"),RANK(DO:DO,DO:DO,1)*IF(DN:DN&lt;0,-1,1)+IF(DN:DN&lt;0,-1,1)*COUNTIF(CV$2:CV28,CV:CV),"")</f>
        <v/>
      </c>
      <c r="CZ29" s="10" t="e">
        <f>IF(AND(Include_study="Yes",Sufficient_data="Yes"),'Publication Bias Analysis'!E:E,NA())</f>
        <v>#N/A</v>
      </c>
      <c r="DA29" s="40" t="e">
        <f>IF(AND(Include_study="Yes",Sufficient_data="Yes"),'Publication Bias Analysis'!F:F,NA())</f>
        <v>#N/A</v>
      </c>
      <c r="DG29" s="133"/>
      <c r="DH29" s="28" t="str">
        <f>IF(AND(Include_study="Yes",Sufficient_data="Yes"),IF('Publication Bias Analysis'!L$38="Left",CZ:CZ-'Publication Bias Analysis'!I$29,'Publication Bias Analysis'!I$29-'Publication Bias Analysis'!E:E),"")</f>
        <v/>
      </c>
      <c r="DI29" s="28" t="str">
        <f t="shared" si="81"/>
        <v/>
      </c>
      <c r="DJ29" s="40" t="str">
        <f>IF(AND(Include_study="Yes",Sufficient_data="Yes"),1/('Publication Bias Analysis'!F:F^2+IF(Additional_model="Fixed effect",0,$DS$6)),"")</f>
        <v/>
      </c>
      <c r="DK29" s="28" t="str">
        <f>IF(AND(Include_study="Yes",Sufficient_data="Yes"),IF('Publication Bias Analysis'!L$38="Left",CZ:CZ-DS$3,DS$3-'Publication Bias Analysis'!E:E),"")</f>
        <v/>
      </c>
      <c r="DL29" s="28" t="str">
        <f t="shared" si="82"/>
        <v/>
      </c>
      <c r="DM29" s="40" t="str">
        <f>IF(AND(DK29&lt;&gt;"",CW29&lt;=MAX(CW:CW)-DS$7),1/('Publication Bias Analysis'!F:F^2+IF(Additional_model="Fixed effect",0,$DS$13)),"")</f>
        <v/>
      </c>
      <c r="DN29" s="10" t="str">
        <f>IF(AND(Include_study="Yes",Sufficient_data="Yes"),IF('Publication Bias Analysis'!L$38="Left",CZ:CZ-DS$10,DS$10-CZ:CZ),"")</f>
        <v/>
      </c>
      <c r="DO29" s="10" t="str">
        <f t="shared" si="83"/>
        <v/>
      </c>
      <c r="DP29" s="40" t="str">
        <f t="shared" si="60"/>
        <v/>
      </c>
      <c r="DR29"/>
      <c r="DS29"/>
      <c r="DT29"/>
      <c r="DU29" s="48">
        <v>28</v>
      </c>
      <c r="DV29" s="14" t="str">
        <f>IF(Trim_and_fill="On",IF(DS$21&gt;(COUNT(DV$2:DV28)),IF(COUNTIF(CW:CW,-1*(MAX(CW:CW)-DU29+1))=1,"",MAX(CW:CW)-DU29+1),""),"")</f>
        <v/>
      </c>
      <c r="DW29" s="10" t="str">
        <f t="shared" si="61"/>
        <v/>
      </c>
      <c r="DX29" s="10" t="str">
        <f t="shared" si="62"/>
        <v/>
      </c>
      <c r="DY29" s="10" t="str">
        <f t="shared" si="87"/>
        <v/>
      </c>
      <c r="DZ29" s="28" t="str">
        <f>IF(DV29&lt;&gt;"",1/(DX29^2+IF(Additional_model="Fixed effect",0,'Publication Bias Analysis'!L$32)),"")</f>
        <v/>
      </c>
      <c r="EA29" s="40" t="str">
        <f>IF(DV29&lt;&gt;"",DW:DW-'Publication Bias Analysis'!I$37,"")</f>
        <v/>
      </c>
      <c r="EB29" s="9"/>
      <c r="EC29" s="48">
        <v>28</v>
      </c>
      <c r="ED29" s="10" t="e">
        <f t="shared" si="88"/>
        <v>#N/A</v>
      </c>
      <c r="EE29" s="40" t="e">
        <f t="shared" si="89"/>
        <v>#N/A</v>
      </c>
      <c r="EG29" s="133"/>
      <c r="EH29" s="10" t="str">
        <f t="shared" si="66"/>
        <v/>
      </c>
      <c r="EI29" s="40" t="str">
        <f>IF(AND(Include_study="Yes",Sufficient_data="Yes"),Z_score-('Publication Bias Analysis'!P$3+'Publication Bias Analysis'!P$4*Inverse_standard_error),"")</f>
        <v/>
      </c>
      <c r="EK29" s="133"/>
      <c r="EL29" s="10" t="str">
        <f>IF(AND(Include_study="Yes",Sufficient_data="Yes"),(CZ:CZ-SUMPRODUCT(Calculations!CP:CP,'Publication Bias Analysis'!E:E)/SUM(Calculations!CP:CP))/(SQRT(EM:EM)),"")</f>
        <v/>
      </c>
      <c r="EM29" s="10" t="str">
        <f>IF(AND(Include_study="Yes",Sufficient_data="Yes"),'Publication Bias Analysis'!F:F^2-1/(SUM(Calculations!CP:CP)),"")</f>
        <v/>
      </c>
      <c r="EN29" s="14" t="str">
        <f t="shared" si="84"/>
        <v/>
      </c>
      <c r="EO29" s="14" t="str">
        <f t="shared" si="85"/>
        <v/>
      </c>
      <c r="EP29" s="14" t="str">
        <f>IF(AND(Include_study="Yes",Sufficient_data="Yes"),COUNTIFS(EN$2:EN28,"&lt;"&amp;EN29,EO$2:EO28,"&lt;"&amp;EO29)+COUNTIFS(EN30:EN$201,"&lt;"&amp;EN29,EO30:EO$201,"&lt;"&amp;EO29)+COUNTIFS(EN$2:EN28,"&gt;"&amp;EN29,EO$2:EO28,"&gt;"&amp;EO29)+COUNTIFS(EN30:EN$201,"&gt;"&amp;EN29,EO30:EO$201,"&gt;"&amp;EO29),"")</f>
        <v/>
      </c>
      <c r="EQ29" s="83" t="str">
        <f>IF(AND(Include_study="Yes",Sufficient_data="Yes"),COUNTIFS(EN$2:EN28,"&lt;"&amp;EN29,EO$2:EO28,"&gt;"&amp;EO29)+COUNTIFS(EN30:EN$201,"&lt;"&amp;EN29,EO30:EO$201,"&gt;"&amp;EO29)+COUNTIFS(EN$2:EN28,"&gt;"&amp;EN29,EO$2:EO28,"&lt;"&amp;EO29)+COUNTIFS(EN30:EN$201,"&gt;"&amp;EN29,EO30:EO$201,"&lt;"&amp;EO29),"")</f>
        <v/>
      </c>
      <c r="ES29" s="133"/>
      <c r="EX29" s="133"/>
      <c r="EY29" s="10" t="e">
        <f t="shared" si="69"/>
        <v>#N/A</v>
      </c>
      <c r="EZ29" s="10" t="e">
        <f t="shared" si="70"/>
        <v>#N/A</v>
      </c>
      <c r="FA29" s="10" t="str">
        <f t="shared" si="71"/>
        <v/>
      </c>
      <c r="FB29" s="40" t="str">
        <f>IF(AND(Include_study="Yes",Sufficient_data="Yes"),Z_score-('Publication Bias Analysis'!AK57+'Publication Bias Analysis'!AK$31*Inverse_standard_error),"")</f>
        <v/>
      </c>
      <c r="FH29" s="133"/>
      <c r="FI29" s="14" t="str">
        <f>IF(Z_score&lt;&gt;"",RANK('Publication Bias Analysis'!AS:AS,'Publication Bias Analysis'!AS:AS,1)+COUNTIF('Publication Bias Analysis'!AS$2:AS28,'Publication Bias Analysis'!AS29),"")</f>
        <v/>
      </c>
      <c r="FJ29" s="10" t="str">
        <f t="shared" si="72"/>
        <v/>
      </c>
      <c r="FK29" s="10" t="e">
        <f>IF(AND(Include_study="Yes",Sufficient_data="Yes"),'Publication Bias Analysis'!AR29,NA())</f>
        <v>#N/A</v>
      </c>
      <c r="FL29" s="28" t="e">
        <f>IF(AND(Include_study="Yes",Sufficient_data="Yes"),'Publication Bias Analysis'!AS29,NA())</f>
        <v>#N/A</v>
      </c>
      <c r="FM29" s="10" t="str">
        <f>IF(AND(Include_study="Yes",Sufficient_data="Yes"),'Publication Bias Analysis'!AR:AR-AVERAGE('Publication Bias Analysis'!AR:AR),"")</f>
        <v/>
      </c>
      <c r="FN29" s="40" t="str">
        <f>IF(AND(Include_study="Yes",Sufficient_data="Yes"),FL:FL-('Publication Bias Analysis'!AV$30+FK:FK*'Publication Bias Analysis'!AV$31),"")</f>
        <v/>
      </c>
      <c r="FT29" s="133"/>
      <c r="FU29" s="10" t="str">
        <f t="shared" si="73"/>
        <v/>
      </c>
      <c r="FV29" s="19" t="str">
        <f t="shared" si="90"/>
        <v/>
      </c>
      <c r="FW29" s="40" t="str">
        <f t="shared" si="79"/>
        <v/>
      </c>
    </row>
    <row r="30" spans="1:179" ht="12" customHeight="1" x14ac:dyDescent="0.2">
      <c r="A30" s="129"/>
      <c r="B30" s="26" t="str">
        <f t="shared" si="0"/>
        <v/>
      </c>
      <c r="C30" s="26" t="str">
        <f>IF(B30&lt;&gt;"",IF(B30=0,COUNTIF(B$2:B29,0)+1,COUNTIF(B$2:B29,B30)+B30+COUNTIF(B:B,0)),"")</f>
        <v/>
      </c>
      <c r="D30" s="26" t="str">
        <f t="shared" si="1"/>
        <v/>
      </c>
      <c r="E30" s="10" t="str">
        <f>IF(AND(Sufficient_data="Yes",Include_study="Yes",Input!Study_name&lt;&gt;""),Input!Study_name,"")</f>
        <v/>
      </c>
      <c r="F30" s="10" t="str">
        <f>IF(AND(Sufficient_data="Yes",Include_study="Yes"),Input!Correlation,"")</f>
        <v/>
      </c>
      <c r="G30" s="10" t="str">
        <f t="shared" si="2"/>
        <v/>
      </c>
      <c r="H30" s="10" t="str">
        <f>IF(AND(Sufficient_data="Yes",Include_study="Yes"),Input!Number_of_subjects,"")</f>
        <v/>
      </c>
      <c r="I30" s="10" t="str">
        <f t="shared" si="3"/>
        <v/>
      </c>
      <c r="J30" s="10" t="str">
        <f t="shared" si="4"/>
        <v/>
      </c>
      <c r="K30" s="10" t="str">
        <f t="shared" si="5"/>
        <v/>
      </c>
      <c r="L30" s="10" t="str">
        <f t="shared" si="6"/>
        <v/>
      </c>
      <c r="M30" s="10" t="str">
        <f t="shared" si="7"/>
        <v/>
      </c>
      <c r="N30" s="10" t="str">
        <f t="shared" si="8"/>
        <v/>
      </c>
      <c r="O30" s="106" t="str">
        <f t="shared" si="9"/>
        <v/>
      </c>
      <c r="P30" s="68" t="str">
        <f t="shared" si="10"/>
        <v/>
      </c>
      <c r="R30" s="57" t="e">
        <f t="shared" si="11"/>
        <v>#N/A</v>
      </c>
      <c r="S30" s="10" t="e">
        <f t="shared" si="12"/>
        <v>#N/A</v>
      </c>
      <c r="T30" s="40" t="e">
        <f t="shared" si="13"/>
        <v>#N/A</v>
      </c>
      <c r="Y30" s="129"/>
      <c r="Z30" s="26" t="str">
        <f t="shared" si="14"/>
        <v/>
      </c>
      <c r="AA30" s="26" t="str">
        <f>IF(AND(Sufficient_data="Yes",Include_study="Yes",Input!Study_name&lt;&gt;"",Subgroup&lt;&gt;""),Input!Study_name,"")</f>
        <v/>
      </c>
      <c r="AB30" s="10" t="str">
        <f t="shared" si="15"/>
        <v/>
      </c>
      <c r="AC30" s="10" t="str">
        <f>IF(AND(Sufficient_data="Yes",Include_study="Yes",Subgroup&lt;&gt;""),Input!Correlation,"")</f>
        <v/>
      </c>
      <c r="AD30" s="10" t="str">
        <f t="shared" si="16"/>
        <v/>
      </c>
      <c r="AE30" s="10" t="str">
        <f t="shared" si="17"/>
        <v/>
      </c>
      <c r="AF30" s="10" t="str">
        <f t="shared" si="18"/>
        <v/>
      </c>
      <c r="AG30" s="10" t="str">
        <f t="shared" si="19"/>
        <v/>
      </c>
      <c r="AH30" s="4" t="str">
        <f t="shared" si="20"/>
        <v/>
      </c>
      <c r="AI30" s="35" t="str">
        <f t="shared" si="21"/>
        <v/>
      </c>
      <c r="AJ30" s="108" t="str">
        <f t="shared" si="22"/>
        <v/>
      </c>
      <c r="AK30" s="68" t="str">
        <f t="shared" si="23"/>
        <v/>
      </c>
      <c r="AM30" s="57" t="e">
        <f t="shared" si="24"/>
        <v>#N/A</v>
      </c>
      <c r="AN30" s="10" t="e">
        <f t="shared" si="25"/>
        <v>#N/A</v>
      </c>
      <c r="AO30" s="40" t="e">
        <f t="shared" si="26"/>
        <v>#N/A</v>
      </c>
      <c r="AQ30" s="71" t="str">
        <f t="shared" si="27"/>
        <v/>
      </c>
      <c r="AR30" s="10" t="str">
        <f>IF(AND(Sufficient_data="Yes",Include_study="Yes",Subgroup&lt;&gt;""),IF(COUNTIFS(Input!F$2:F29,"="&amp;"Yes",Input!C$2:C29,"="&amp;"Yes",Input!G$2:G29,"="&amp;Subgroup)&gt;0,"",Subgroup),"")</f>
        <v/>
      </c>
      <c r="AS30" s="26" t="str">
        <f t="shared" si="28"/>
        <v/>
      </c>
      <c r="AT30" s="14" t="str">
        <f t="shared" si="29"/>
        <v/>
      </c>
      <c r="AU30" s="10" t="str">
        <f t="shared" si="30"/>
        <v/>
      </c>
      <c r="AV30" s="19" t="str">
        <f t="shared" si="31"/>
        <v/>
      </c>
      <c r="AW30" s="10" t="str">
        <f t="shared" si="32"/>
        <v/>
      </c>
      <c r="AX30" s="10" t="str">
        <f t="shared" si="33"/>
        <v/>
      </c>
      <c r="AY30" s="10" t="str">
        <f t="shared" si="34"/>
        <v/>
      </c>
      <c r="AZ30" s="10" t="str">
        <f t="shared" si="35"/>
        <v/>
      </c>
      <c r="BA30" s="10" t="str">
        <f t="shared" si="36"/>
        <v/>
      </c>
      <c r="BB30" s="10" t="str">
        <f t="shared" si="37"/>
        <v/>
      </c>
      <c r="BC30" s="10" t="str">
        <f t="shared" si="38"/>
        <v/>
      </c>
      <c r="BD30" s="26" t="str">
        <f t="shared" si="39"/>
        <v/>
      </c>
      <c r="BE30" s="10" t="str">
        <f t="shared" si="40"/>
        <v/>
      </c>
      <c r="BF30" s="10" t="str">
        <f t="shared" si="41"/>
        <v/>
      </c>
      <c r="BG30" s="10" t="str">
        <f t="shared" si="42"/>
        <v/>
      </c>
      <c r="BH30" s="10" t="str">
        <f t="shared" si="43"/>
        <v/>
      </c>
      <c r="BI30" s="10" t="str">
        <f t="shared" si="44"/>
        <v/>
      </c>
      <c r="BJ30" s="10" t="str">
        <f t="shared" si="45"/>
        <v/>
      </c>
      <c r="BK30" s="10" t="str">
        <f t="shared" si="46"/>
        <v/>
      </c>
      <c r="BL30" s="10" t="str">
        <f t="shared" si="47"/>
        <v/>
      </c>
      <c r="BM30" s="10" t="str">
        <f t="shared" si="48"/>
        <v/>
      </c>
      <c r="BN30" s="10" t="e">
        <f t="shared" si="49"/>
        <v>#N/A</v>
      </c>
      <c r="BO30" s="10" t="str">
        <f t="shared" si="80"/>
        <v/>
      </c>
      <c r="BP30" s="10" t="str">
        <f t="shared" si="50"/>
        <v/>
      </c>
      <c r="BQ30" s="10" t="str">
        <f t="shared" si="74"/>
        <v/>
      </c>
      <c r="BR30" s="28" t="str">
        <f t="shared" si="51"/>
        <v/>
      </c>
      <c r="BS30" s="40" t="str">
        <f t="shared" si="75"/>
        <v/>
      </c>
      <c r="BU30" s="9"/>
      <c r="BV30" s="9"/>
      <c r="BX30" s="138"/>
      <c r="BY30" s="10" t="e">
        <f t="shared" si="52"/>
        <v>#N/A</v>
      </c>
      <c r="BZ30" s="10" t="e">
        <f t="shared" si="76"/>
        <v>#N/A</v>
      </c>
      <c r="CA30" s="10" t="str">
        <f t="shared" si="53"/>
        <v/>
      </c>
      <c r="CB30" s="10" t="str">
        <f>IF(AND(Sufficient_data="Yes",Include_study="Yes",Moderator&lt;&gt;""),'Moderator Analysis'!F:F-CL$2,"")</f>
        <v/>
      </c>
      <c r="CC30" s="10" t="str">
        <f>IF(AND(Sufficient_data="Yes",Include_study="Yes",Moderator&lt;&gt;""),'Moderator Analysis'!E:E-CL$3,"")</f>
        <v/>
      </c>
      <c r="CD30" s="40" t="str">
        <f>IF(AND(Sufficient_data="Yes",Include_study="Yes",Moderator&lt;&gt;""),CA:CA*('Moderator Analysis'!F:F-CL$5-CL$4*'Moderator Analysis'!E:E)^2,"")</f>
        <v/>
      </c>
      <c r="CF30" s="75" t="str">
        <f t="shared" si="77"/>
        <v/>
      </c>
      <c r="CG30" s="18" t="str">
        <f>IF(AND(Sufficient_data="Yes",Include_study="Yes",CF30&lt;&gt;""),'Moderator Analysis'!F:F-'Moderator Analysis'!J$37,"")</f>
        <v/>
      </c>
      <c r="CH30" s="18" t="str">
        <f>IF(AND(Sufficient_data="Yes",Include_study="Yes",CF30&lt;&gt;""),'Moderator Analysis'!E:E-SUMPRODUCT('Moderator Analysis'!E:E,CF:CF)/SUM(CF:CF),"")</f>
        <v/>
      </c>
      <c r="CI30" s="79" t="str">
        <f>IF(AND(Sufficient_data="Yes",Include_study="Yes",CF30&lt;&gt;""),CF:CF*('Moderator Analysis'!F:F-'Moderator Analysis'!J$29-'Moderator Analysis'!J$30*'Moderator Analysis'!E:E)^2,"")</f>
        <v/>
      </c>
      <c r="CJ30" s="12"/>
      <c r="CN30" s="138"/>
      <c r="CO30" s="140"/>
      <c r="CP30" s="28" t="str">
        <f>IF(AND(Include_study="Yes",Sufficient_data="Yes"),1/'Publication Bias Analysis'!F30^2,"")</f>
        <v/>
      </c>
      <c r="CQ30" s="28" t="str">
        <f>IF(AND(Include_study="Yes",Sufficient_data="Yes"),1/('Publication Bias Analysis'!F:F^2+IF(Additional_model="Fixed effect",0,Calculations!DD$11)),"")</f>
        <v/>
      </c>
      <c r="CR30" s="28" t="str">
        <f>IF(AND(Include_study="Yes",Sufficient_data="Yes"),1/('Publication Bias Analysis'!F:F^2+IF(Additional_model="Fixed effect",0,'Publication Bias Analysis'!L$32)),"")</f>
        <v/>
      </c>
      <c r="CS30" s="28" t="str">
        <f>IF(AND(Include_study="Yes",Sufficient_data="Yes"),'Publication Bias Analysis'!E:E-IF(Trim_and_fill="Off",'Publication Bias Analysis'!I$29,'Publication Bias Analysis'!I$37),"")</f>
        <v/>
      </c>
      <c r="CT30" s="28" t="str">
        <f t="shared" si="54"/>
        <v/>
      </c>
      <c r="CU30" s="28" t="str">
        <f t="shared" si="55"/>
        <v/>
      </c>
      <c r="CV30" s="90" t="str">
        <f t="shared" si="56"/>
        <v/>
      </c>
      <c r="CW30" s="89" t="str">
        <f>IF(AND(Include_study="Yes",Sufficient_data="Yes"),CV:CV+IF(DH:DH&lt;0,-1,1)*COUNTIF(CV$2:CV29,CV:CV),"")</f>
        <v/>
      </c>
      <c r="CX30" s="89" t="str">
        <f>IF(AND(Include_study="Yes",Sufficient_data="Yes"),RANK(DL:DL,DL:DL,1)*IF(DK:DK&lt;0,-1,1)+IF(DK:DK&lt;0,-1,1)*COUNTIF(CV$2:CV29,CV:CV),"")</f>
        <v/>
      </c>
      <c r="CY30" s="89" t="str">
        <f>IF(AND(Include_study="Yes",Sufficient_data="Yes"),RANK(DO:DO,DO:DO,1)*IF(DN:DN&lt;0,-1,1)+IF(DN:DN&lt;0,-1,1)*COUNTIF(CV$2:CV29,CV:CV),"")</f>
        <v/>
      </c>
      <c r="CZ30" s="10" t="e">
        <f>IF(AND(Include_study="Yes",Sufficient_data="Yes"),'Publication Bias Analysis'!E:E,NA())</f>
        <v>#N/A</v>
      </c>
      <c r="DA30" s="40" t="e">
        <f>IF(AND(Include_study="Yes",Sufficient_data="Yes"),'Publication Bias Analysis'!F:F,NA())</f>
        <v>#N/A</v>
      </c>
      <c r="DG30" s="133"/>
      <c r="DH30" s="28" t="str">
        <f>IF(AND(Include_study="Yes",Sufficient_data="Yes"),IF('Publication Bias Analysis'!L$38="Left",CZ:CZ-'Publication Bias Analysis'!I$29,'Publication Bias Analysis'!I$29-'Publication Bias Analysis'!E:E),"")</f>
        <v/>
      </c>
      <c r="DI30" s="28" t="str">
        <f t="shared" si="81"/>
        <v/>
      </c>
      <c r="DJ30" s="40" t="str">
        <f>IF(AND(Include_study="Yes",Sufficient_data="Yes"),1/('Publication Bias Analysis'!F:F^2+IF(Additional_model="Fixed effect",0,$DS$6)),"")</f>
        <v/>
      </c>
      <c r="DK30" s="28" t="str">
        <f>IF(AND(Include_study="Yes",Sufficient_data="Yes"),IF('Publication Bias Analysis'!L$38="Left",CZ:CZ-DS$3,DS$3-'Publication Bias Analysis'!E:E),"")</f>
        <v/>
      </c>
      <c r="DL30" s="28" t="str">
        <f t="shared" si="82"/>
        <v/>
      </c>
      <c r="DM30" s="40" t="str">
        <f>IF(AND(DK30&lt;&gt;"",CW30&lt;=MAX(CW:CW)-DS$7),1/('Publication Bias Analysis'!F:F^2+IF(Additional_model="Fixed effect",0,$DS$13)),"")</f>
        <v/>
      </c>
      <c r="DN30" s="10" t="str">
        <f>IF(AND(Include_study="Yes",Sufficient_data="Yes"),IF('Publication Bias Analysis'!L$38="Left",CZ:CZ-DS$10,DS$10-CZ:CZ),"")</f>
        <v/>
      </c>
      <c r="DO30" s="10" t="str">
        <f t="shared" si="83"/>
        <v/>
      </c>
      <c r="DP30" s="40" t="str">
        <f t="shared" si="60"/>
        <v/>
      </c>
      <c r="DR30"/>
      <c r="DS30"/>
      <c r="DT30"/>
      <c r="DU30" s="48">
        <v>29</v>
      </c>
      <c r="DV30" s="14" t="str">
        <f>IF(Trim_and_fill="On",IF(DS$21&gt;(COUNT(DV$2:DV29)),IF(COUNTIF(CW:CW,-1*(MAX(CW:CW)-DU30+1))=1,"",MAX(CW:CW)-DU30+1),""),"")</f>
        <v/>
      </c>
      <c r="DW30" s="10" t="str">
        <f t="shared" si="61"/>
        <v/>
      </c>
      <c r="DX30" s="10" t="str">
        <f t="shared" si="62"/>
        <v/>
      </c>
      <c r="DY30" s="10" t="str">
        <f t="shared" si="87"/>
        <v/>
      </c>
      <c r="DZ30" s="28" t="str">
        <f>IF(DV30&lt;&gt;"",1/(DX30^2+IF(Additional_model="Fixed effect",0,'Publication Bias Analysis'!L$32)),"")</f>
        <v/>
      </c>
      <c r="EA30" s="40" t="str">
        <f>IF(DV30&lt;&gt;"",DW:DW-'Publication Bias Analysis'!I$37,"")</f>
        <v/>
      </c>
      <c r="EB30" s="9"/>
      <c r="EC30" s="48">
        <v>29</v>
      </c>
      <c r="ED30" s="10" t="e">
        <f t="shared" si="88"/>
        <v>#N/A</v>
      </c>
      <c r="EE30" s="40" t="e">
        <f t="shared" si="89"/>
        <v>#N/A</v>
      </c>
      <c r="EG30" s="133"/>
      <c r="EH30" s="10" t="str">
        <f t="shared" si="66"/>
        <v/>
      </c>
      <c r="EI30" s="40" t="str">
        <f>IF(AND(Include_study="Yes",Sufficient_data="Yes"),Z_score-('Publication Bias Analysis'!P$3+'Publication Bias Analysis'!P$4*Inverse_standard_error),"")</f>
        <v/>
      </c>
      <c r="EK30" s="133"/>
      <c r="EL30" s="10" t="str">
        <f>IF(AND(Include_study="Yes",Sufficient_data="Yes"),(CZ:CZ-SUMPRODUCT(Calculations!CP:CP,'Publication Bias Analysis'!E:E)/SUM(Calculations!CP:CP))/(SQRT(EM:EM)),"")</f>
        <v/>
      </c>
      <c r="EM30" s="10" t="str">
        <f>IF(AND(Include_study="Yes",Sufficient_data="Yes"),'Publication Bias Analysis'!F:F^2-1/(SUM(Calculations!CP:CP)),"")</f>
        <v/>
      </c>
      <c r="EN30" s="14" t="str">
        <f t="shared" si="84"/>
        <v/>
      </c>
      <c r="EO30" s="14" t="str">
        <f t="shared" si="85"/>
        <v/>
      </c>
      <c r="EP30" s="14" t="str">
        <f>IF(AND(Include_study="Yes",Sufficient_data="Yes"),COUNTIFS(EN$2:EN29,"&lt;"&amp;EN30,EO$2:EO29,"&lt;"&amp;EO30)+COUNTIFS(EN31:EN$201,"&lt;"&amp;EN30,EO31:EO$201,"&lt;"&amp;EO30)+COUNTIFS(EN$2:EN29,"&gt;"&amp;EN30,EO$2:EO29,"&gt;"&amp;EO30)+COUNTIFS(EN31:EN$201,"&gt;"&amp;EN30,EO31:EO$201,"&gt;"&amp;EO30),"")</f>
        <v/>
      </c>
      <c r="EQ30" s="83" t="str">
        <f>IF(AND(Include_study="Yes",Sufficient_data="Yes"),COUNTIFS(EN$2:EN29,"&lt;"&amp;EN30,EO$2:EO29,"&gt;"&amp;EO30)+COUNTIFS(EN31:EN$201,"&lt;"&amp;EN30,EO31:EO$201,"&gt;"&amp;EO30)+COUNTIFS(EN$2:EN29,"&gt;"&amp;EN30,EO$2:EO29,"&lt;"&amp;EO30)+COUNTIFS(EN31:EN$201,"&gt;"&amp;EN30,EO31:EO$201,"&lt;"&amp;EO30),"")</f>
        <v/>
      </c>
      <c r="ES30" s="133"/>
      <c r="EX30" s="133"/>
      <c r="EY30" s="10" t="e">
        <f t="shared" si="69"/>
        <v>#N/A</v>
      </c>
      <c r="EZ30" s="10" t="e">
        <f t="shared" si="70"/>
        <v>#N/A</v>
      </c>
      <c r="FA30" s="10" t="str">
        <f t="shared" si="71"/>
        <v/>
      </c>
      <c r="FB30" s="40" t="str">
        <f>IF(AND(Include_study="Yes",Sufficient_data="Yes"),Z_score-('Publication Bias Analysis'!AK58+'Publication Bias Analysis'!AK$31*Inverse_standard_error),"")</f>
        <v/>
      </c>
      <c r="FH30" s="133"/>
      <c r="FI30" s="14" t="str">
        <f>IF(Z_score&lt;&gt;"",RANK('Publication Bias Analysis'!AS:AS,'Publication Bias Analysis'!AS:AS,1)+COUNTIF('Publication Bias Analysis'!AS$2:AS29,'Publication Bias Analysis'!AS30),"")</f>
        <v/>
      </c>
      <c r="FJ30" s="10" t="str">
        <f t="shared" si="72"/>
        <v/>
      </c>
      <c r="FK30" s="10" t="e">
        <f>IF(AND(Include_study="Yes",Sufficient_data="Yes"),'Publication Bias Analysis'!AR30,NA())</f>
        <v>#N/A</v>
      </c>
      <c r="FL30" s="28" t="e">
        <f>IF(AND(Include_study="Yes",Sufficient_data="Yes"),'Publication Bias Analysis'!AS30,NA())</f>
        <v>#N/A</v>
      </c>
      <c r="FM30" s="10" t="str">
        <f>IF(AND(Include_study="Yes",Sufficient_data="Yes"),'Publication Bias Analysis'!AR:AR-AVERAGE('Publication Bias Analysis'!AR:AR),"")</f>
        <v/>
      </c>
      <c r="FN30" s="40" t="str">
        <f>IF(AND(Include_study="Yes",Sufficient_data="Yes"),FL:FL-('Publication Bias Analysis'!AV$30+FK:FK*'Publication Bias Analysis'!AV$31),"")</f>
        <v/>
      </c>
      <c r="FT30" s="133"/>
      <c r="FU30" s="10" t="str">
        <f t="shared" si="73"/>
        <v/>
      </c>
      <c r="FV30" s="19" t="str">
        <f t="shared" si="90"/>
        <v/>
      </c>
      <c r="FW30" s="40" t="str">
        <f t="shared" si="79"/>
        <v/>
      </c>
    </row>
    <row r="31" spans="1:179" x14ac:dyDescent="0.2">
      <c r="A31" s="129"/>
      <c r="B31" s="26" t="str">
        <f t="shared" si="0"/>
        <v/>
      </c>
      <c r="C31" s="26" t="str">
        <f>IF(B31&lt;&gt;"",IF(B31=0,COUNTIF(B$2:B30,0)+1,COUNTIF(B$2:B30,B31)+B31+COUNTIF(B:B,0)),"")</f>
        <v/>
      </c>
      <c r="D31" s="26" t="str">
        <f t="shared" si="1"/>
        <v/>
      </c>
      <c r="E31" s="10" t="str">
        <f>IF(AND(Sufficient_data="Yes",Include_study="Yes",Input!Study_name&lt;&gt;""),Input!Study_name,"")</f>
        <v/>
      </c>
      <c r="F31" s="10" t="str">
        <f>IF(AND(Sufficient_data="Yes",Include_study="Yes"),Input!Correlation,"")</f>
        <v/>
      </c>
      <c r="G31" s="10" t="str">
        <f t="shared" si="2"/>
        <v/>
      </c>
      <c r="H31" s="10" t="str">
        <f>IF(AND(Sufficient_data="Yes",Include_study="Yes"),Input!Number_of_subjects,"")</f>
        <v/>
      </c>
      <c r="I31" s="10" t="str">
        <f t="shared" si="3"/>
        <v/>
      </c>
      <c r="J31" s="10" t="str">
        <f t="shared" si="4"/>
        <v/>
      </c>
      <c r="K31" s="10" t="str">
        <f t="shared" si="5"/>
        <v/>
      </c>
      <c r="L31" s="10" t="str">
        <f t="shared" si="6"/>
        <v/>
      </c>
      <c r="M31" s="10" t="str">
        <f t="shared" si="7"/>
        <v/>
      </c>
      <c r="N31" s="10" t="str">
        <f t="shared" si="8"/>
        <v/>
      </c>
      <c r="O31" s="106" t="str">
        <f t="shared" si="9"/>
        <v/>
      </c>
      <c r="P31" s="68" t="str">
        <f t="shared" si="10"/>
        <v/>
      </c>
      <c r="R31" s="57" t="e">
        <f t="shared" si="11"/>
        <v>#N/A</v>
      </c>
      <c r="S31" s="10" t="e">
        <f t="shared" si="12"/>
        <v>#N/A</v>
      </c>
      <c r="T31" s="40" t="e">
        <f t="shared" si="13"/>
        <v>#N/A</v>
      </c>
      <c r="Y31" s="129"/>
      <c r="Z31" s="26" t="str">
        <f t="shared" si="14"/>
        <v/>
      </c>
      <c r="AA31" s="26" t="str">
        <f>IF(AND(Sufficient_data="Yes",Include_study="Yes",Input!Study_name&lt;&gt;"",Subgroup&lt;&gt;""),Input!Study_name,"")</f>
        <v/>
      </c>
      <c r="AB31" s="10" t="str">
        <f t="shared" si="15"/>
        <v/>
      </c>
      <c r="AC31" s="10" t="str">
        <f>IF(AND(Sufficient_data="Yes",Include_study="Yes",Subgroup&lt;&gt;""),Input!Correlation,"")</f>
        <v/>
      </c>
      <c r="AD31" s="10" t="str">
        <f t="shared" si="16"/>
        <v/>
      </c>
      <c r="AE31" s="10" t="str">
        <f t="shared" si="17"/>
        <v/>
      </c>
      <c r="AF31" s="10" t="str">
        <f t="shared" si="18"/>
        <v/>
      </c>
      <c r="AG31" s="10" t="str">
        <f t="shared" si="19"/>
        <v/>
      </c>
      <c r="AH31" s="4" t="str">
        <f t="shared" si="20"/>
        <v/>
      </c>
      <c r="AI31" s="35" t="str">
        <f t="shared" si="21"/>
        <v/>
      </c>
      <c r="AJ31" s="108" t="str">
        <f t="shared" si="22"/>
        <v/>
      </c>
      <c r="AK31" s="68" t="str">
        <f t="shared" si="23"/>
        <v/>
      </c>
      <c r="AM31" s="57" t="e">
        <f t="shared" si="24"/>
        <v>#N/A</v>
      </c>
      <c r="AN31" s="10" t="e">
        <f t="shared" si="25"/>
        <v>#N/A</v>
      </c>
      <c r="AO31" s="40" t="e">
        <f t="shared" si="26"/>
        <v>#N/A</v>
      </c>
      <c r="AQ31" s="71" t="str">
        <f t="shared" si="27"/>
        <v/>
      </c>
      <c r="AR31" s="10" t="str">
        <f>IF(AND(Sufficient_data="Yes",Include_study="Yes",Subgroup&lt;&gt;""),IF(COUNTIFS(Input!F$2:F30,"="&amp;"Yes",Input!C$2:C30,"="&amp;"Yes",Input!G$2:G30,"="&amp;Subgroup)&gt;0,"",Subgroup),"")</f>
        <v/>
      </c>
      <c r="AS31" s="26" t="str">
        <f t="shared" si="28"/>
        <v/>
      </c>
      <c r="AT31" s="14" t="str">
        <f t="shared" si="29"/>
        <v/>
      </c>
      <c r="AU31" s="10" t="str">
        <f t="shared" si="30"/>
        <v/>
      </c>
      <c r="AV31" s="19" t="str">
        <f t="shared" si="31"/>
        <v/>
      </c>
      <c r="AW31" s="10" t="str">
        <f t="shared" si="32"/>
        <v/>
      </c>
      <c r="AX31" s="10" t="str">
        <f t="shared" si="33"/>
        <v/>
      </c>
      <c r="AY31" s="10" t="str">
        <f t="shared" si="34"/>
        <v/>
      </c>
      <c r="AZ31" s="10" t="str">
        <f t="shared" si="35"/>
        <v/>
      </c>
      <c r="BA31" s="10" t="str">
        <f t="shared" si="36"/>
        <v/>
      </c>
      <c r="BB31" s="10" t="str">
        <f t="shared" si="37"/>
        <v/>
      </c>
      <c r="BC31" s="10" t="str">
        <f t="shared" si="38"/>
        <v/>
      </c>
      <c r="BD31" s="26" t="str">
        <f t="shared" si="39"/>
        <v/>
      </c>
      <c r="BE31" s="10" t="str">
        <f t="shared" si="40"/>
        <v/>
      </c>
      <c r="BF31" s="10" t="str">
        <f t="shared" si="41"/>
        <v/>
      </c>
      <c r="BG31" s="10" t="str">
        <f t="shared" si="42"/>
        <v/>
      </c>
      <c r="BH31" s="10" t="str">
        <f t="shared" si="43"/>
        <v/>
      </c>
      <c r="BI31" s="10" t="str">
        <f t="shared" si="44"/>
        <v/>
      </c>
      <c r="BJ31" s="10" t="str">
        <f t="shared" si="45"/>
        <v/>
      </c>
      <c r="BK31" s="10" t="str">
        <f t="shared" si="46"/>
        <v/>
      </c>
      <c r="BL31" s="10" t="str">
        <f t="shared" si="47"/>
        <v/>
      </c>
      <c r="BM31" s="10" t="str">
        <f t="shared" si="48"/>
        <v/>
      </c>
      <c r="BN31" s="10" t="e">
        <f t="shared" si="49"/>
        <v>#N/A</v>
      </c>
      <c r="BO31" s="10" t="str">
        <f t="shared" si="80"/>
        <v/>
      </c>
      <c r="BP31" s="10" t="str">
        <f t="shared" si="50"/>
        <v/>
      </c>
      <c r="BQ31" s="10" t="str">
        <f t="shared" si="74"/>
        <v/>
      </c>
      <c r="BR31" s="28" t="str">
        <f t="shared" si="51"/>
        <v/>
      </c>
      <c r="BS31" s="40" t="str">
        <f t="shared" si="75"/>
        <v/>
      </c>
      <c r="BU31" s="135" t="s">
        <v>65</v>
      </c>
      <c r="BV31" s="135"/>
      <c r="BX31" s="138"/>
      <c r="BY31" s="10" t="e">
        <f t="shared" si="52"/>
        <v>#N/A</v>
      </c>
      <c r="BZ31" s="10" t="e">
        <f t="shared" si="76"/>
        <v>#N/A</v>
      </c>
      <c r="CA31" s="10" t="str">
        <f t="shared" si="53"/>
        <v/>
      </c>
      <c r="CB31" s="10" t="str">
        <f>IF(AND(Sufficient_data="Yes",Include_study="Yes",Moderator&lt;&gt;""),'Moderator Analysis'!F:F-CL$2,"")</f>
        <v/>
      </c>
      <c r="CC31" s="10" t="str">
        <f>IF(AND(Sufficient_data="Yes",Include_study="Yes",Moderator&lt;&gt;""),'Moderator Analysis'!E:E-CL$3,"")</f>
        <v/>
      </c>
      <c r="CD31" s="40" t="str">
        <f>IF(AND(Sufficient_data="Yes",Include_study="Yes",Moderator&lt;&gt;""),CA:CA*('Moderator Analysis'!F:F-CL$5-CL$4*'Moderator Analysis'!E:E)^2,"")</f>
        <v/>
      </c>
      <c r="CF31" s="75" t="str">
        <f t="shared" si="77"/>
        <v/>
      </c>
      <c r="CG31" s="18" t="str">
        <f>IF(AND(Sufficient_data="Yes",Include_study="Yes",CF31&lt;&gt;""),'Moderator Analysis'!F:F-'Moderator Analysis'!J$37,"")</f>
        <v/>
      </c>
      <c r="CH31" s="18" t="str">
        <f>IF(AND(Sufficient_data="Yes",Include_study="Yes",CF31&lt;&gt;""),'Moderator Analysis'!E:E-SUMPRODUCT('Moderator Analysis'!E:E,CF:CF)/SUM(CF:CF),"")</f>
        <v/>
      </c>
      <c r="CI31" s="79" t="str">
        <f>IF(AND(Sufficient_data="Yes",Include_study="Yes",CF31&lt;&gt;""),CF:CF*('Moderator Analysis'!F:F-'Moderator Analysis'!J$29-'Moderator Analysis'!J$30*'Moderator Analysis'!E:E)^2,"")</f>
        <v/>
      </c>
      <c r="CJ31" s="12"/>
      <c r="CN31" s="138"/>
      <c r="CO31" s="140"/>
      <c r="CP31" s="28" t="str">
        <f>IF(AND(Include_study="Yes",Sufficient_data="Yes"),1/'Publication Bias Analysis'!F31^2,"")</f>
        <v/>
      </c>
      <c r="CQ31" s="28" t="str">
        <f>IF(AND(Include_study="Yes",Sufficient_data="Yes"),1/('Publication Bias Analysis'!F:F^2+IF(Additional_model="Fixed effect",0,Calculations!DD$11)),"")</f>
        <v/>
      </c>
      <c r="CR31" s="28" t="str">
        <f>IF(AND(Include_study="Yes",Sufficient_data="Yes"),1/('Publication Bias Analysis'!F:F^2+IF(Additional_model="Fixed effect",0,'Publication Bias Analysis'!L$32)),"")</f>
        <v/>
      </c>
      <c r="CS31" s="28" t="str">
        <f>IF(AND(Include_study="Yes",Sufficient_data="Yes"),'Publication Bias Analysis'!E:E-IF(Trim_and_fill="Off",'Publication Bias Analysis'!I$29,'Publication Bias Analysis'!I$37),"")</f>
        <v/>
      </c>
      <c r="CT31" s="28" t="str">
        <f t="shared" si="54"/>
        <v/>
      </c>
      <c r="CU31" s="28" t="str">
        <f t="shared" si="55"/>
        <v/>
      </c>
      <c r="CV31" s="90" t="str">
        <f t="shared" si="56"/>
        <v/>
      </c>
      <c r="CW31" s="89" t="str">
        <f>IF(AND(Include_study="Yes",Sufficient_data="Yes"),CV:CV+IF(DH:DH&lt;0,-1,1)*COUNTIF(CV$2:CV30,CV:CV),"")</f>
        <v/>
      </c>
      <c r="CX31" s="89" t="str">
        <f>IF(AND(Include_study="Yes",Sufficient_data="Yes"),RANK(DL:DL,DL:DL,1)*IF(DK:DK&lt;0,-1,1)+IF(DK:DK&lt;0,-1,1)*COUNTIF(CV$2:CV30,CV:CV),"")</f>
        <v/>
      </c>
      <c r="CY31" s="89" t="str">
        <f>IF(AND(Include_study="Yes",Sufficient_data="Yes"),RANK(DO:DO,DO:DO,1)*IF(DN:DN&lt;0,-1,1)+IF(DN:DN&lt;0,-1,1)*COUNTIF(CV$2:CV30,CV:CV),"")</f>
        <v/>
      </c>
      <c r="CZ31" s="10" t="e">
        <f>IF(AND(Include_study="Yes",Sufficient_data="Yes"),'Publication Bias Analysis'!E:E,NA())</f>
        <v>#N/A</v>
      </c>
      <c r="DA31" s="40" t="e">
        <f>IF(AND(Include_study="Yes",Sufficient_data="Yes"),'Publication Bias Analysis'!F:F,NA())</f>
        <v>#N/A</v>
      </c>
      <c r="DD31" s="9"/>
      <c r="DG31" s="133"/>
      <c r="DH31" s="28" t="str">
        <f>IF(AND(Include_study="Yes",Sufficient_data="Yes"),IF('Publication Bias Analysis'!L$38="Left",CZ:CZ-'Publication Bias Analysis'!I$29,'Publication Bias Analysis'!I$29-'Publication Bias Analysis'!E:E),"")</f>
        <v/>
      </c>
      <c r="DI31" s="28" t="str">
        <f t="shared" si="81"/>
        <v/>
      </c>
      <c r="DJ31" s="40" t="str">
        <f>IF(AND(Include_study="Yes",Sufficient_data="Yes"),1/('Publication Bias Analysis'!F:F^2+IF(Additional_model="Fixed effect",0,$DS$6)),"")</f>
        <v/>
      </c>
      <c r="DK31" s="28" t="str">
        <f>IF(AND(Include_study="Yes",Sufficient_data="Yes"),IF('Publication Bias Analysis'!L$38="Left",CZ:CZ-DS$3,DS$3-'Publication Bias Analysis'!E:E),"")</f>
        <v/>
      </c>
      <c r="DL31" s="28" t="str">
        <f t="shared" si="82"/>
        <v/>
      </c>
      <c r="DM31" s="40" t="str">
        <f>IF(AND(DK31&lt;&gt;"",CW31&lt;=MAX(CW:CW)-DS$7),1/('Publication Bias Analysis'!F:F^2+IF(Additional_model="Fixed effect",0,$DS$13)),"")</f>
        <v/>
      </c>
      <c r="DN31" s="10" t="str">
        <f>IF(AND(Include_study="Yes",Sufficient_data="Yes"),IF('Publication Bias Analysis'!L$38="Left",CZ:CZ-DS$10,DS$10-CZ:CZ),"")</f>
        <v/>
      </c>
      <c r="DO31" s="10" t="str">
        <f t="shared" si="83"/>
        <v/>
      </c>
      <c r="DP31" s="40" t="str">
        <f t="shared" si="60"/>
        <v/>
      </c>
      <c r="DT31"/>
      <c r="DU31" s="48">
        <v>30</v>
      </c>
      <c r="DV31" s="14" t="str">
        <f>IF(Trim_and_fill="On",IF(DS$21&gt;(COUNT(DV$2:DV30)),IF(COUNTIF(CW:CW,-1*(MAX(CW:CW)-DU31+1))=1,"",MAX(CW:CW)-DU31+1),""),"")</f>
        <v/>
      </c>
      <c r="DW31" s="10" t="str">
        <f t="shared" si="61"/>
        <v/>
      </c>
      <c r="DX31" s="10" t="str">
        <f t="shared" si="62"/>
        <v/>
      </c>
      <c r="DY31" s="10" t="str">
        <f t="shared" si="87"/>
        <v/>
      </c>
      <c r="DZ31" s="28" t="str">
        <f>IF(DV31&lt;&gt;"",1/(DX31^2+IF(Additional_model="Fixed effect",0,'Publication Bias Analysis'!L$32)),"")</f>
        <v/>
      </c>
      <c r="EA31" s="40" t="str">
        <f>IF(DV31&lt;&gt;"",DW:DW-'Publication Bias Analysis'!I$37,"")</f>
        <v/>
      </c>
      <c r="EB31" s="9"/>
      <c r="EC31" s="48">
        <v>30</v>
      </c>
      <c r="ED31" s="10" t="e">
        <f t="shared" si="88"/>
        <v>#N/A</v>
      </c>
      <c r="EE31" s="40" t="e">
        <f t="shared" si="89"/>
        <v>#N/A</v>
      </c>
      <c r="EG31" s="133"/>
      <c r="EH31" s="10" t="str">
        <f t="shared" si="66"/>
        <v/>
      </c>
      <c r="EI31" s="40" t="str">
        <f>IF(AND(Include_study="Yes",Sufficient_data="Yes"),Z_score-('Publication Bias Analysis'!P$3+'Publication Bias Analysis'!P$4*Inverse_standard_error),"")</f>
        <v/>
      </c>
      <c r="EK31" s="133"/>
      <c r="EL31" s="10" t="str">
        <f>IF(AND(Include_study="Yes",Sufficient_data="Yes"),(CZ:CZ-SUMPRODUCT(Calculations!CP:CP,'Publication Bias Analysis'!E:E)/SUM(Calculations!CP:CP))/(SQRT(EM:EM)),"")</f>
        <v/>
      </c>
      <c r="EM31" s="10" t="str">
        <f>IF(AND(Include_study="Yes",Sufficient_data="Yes"),'Publication Bias Analysis'!F:F^2-1/(SUM(Calculations!CP:CP)),"")</f>
        <v/>
      </c>
      <c r="EN31" s="14" t="str">
        <f t="shared" si="84"/>
        <v/>
      </c>
      <c r="EO31" s="14" t="str">
        <f t="shared" si="85"/>
        <v/>
      </c>
      <c r="EP31" s="14" t="str">
        <f>IF(AND(Include_study="Yes",Sufficient_data="Yes"),COUNTIFS(EN$2:EN30,"&lt;"&amp;EN31,EO$2:EO30,"&lt;"&amp;EO31)+COUNTIFS(EN32:EN$201,"&lt;"&amp;EN31,EO32:EO$201,"&lt;"&amp;EO31)+COUNTIFS(EN$2:EN30,"&gt;"&amp;EN31,EO$2:EO30,"&gt;"&amp;EO31)+COUNTIFS(EN32:EN$201,"&gt;"&amp;EN31,EO32:EO$201,"&gt;"&amp;EO31),"")</f>
        <v/>
      </c>
      <c r="EQ31" s="83" t="str">
        <f>IF(AND(Include_study="Yes",Sufficient_data="Yes"),COUNTIFS(EN$2:EN30,"&lt;"&amp;EN31,EO$2:EO30,"&gt;"&amp;EO31)+COUNTIFS(EN32:EN$201,"&lt;"&amp;EN31,EO32:EO$201,"&gt;"&amp;EO31)+COUNTIFS(EN$2:EN30,"&gt;"&amp;EN31,EO$2:EO30,"&lt;"&amp;EO31)+COUNTIFS(EN32:EN$201,"&gt;"&amp;EN31,EO32:EO$201,"&lt;"&amp;EO31),"")</f>
        <v/>
      </c>
      <c r="ES31" s="133"/>
      <c r="EX31" s="133"/>
      <c r="EY31" s="10" t="e">
        <f t="shared" si="69"/>
        <v>#N/A</v>
      </c>
      <c r="EZ31" s="10" t="e">
        <f t="shared" si="70"/>
        <v>#N/A</v>
      </c>
      <c r="FA31" s="10" t="str">
        <f t="shared" si="71"/>
        <v/>
      </c>
      <c r="FB31" s="40" t="str">
        <f>IF(AND(Include_study="Yes",Sufficient_data="Yes"),Z_score-('Publication Bias Analysis'!AK59+'Publication Bias Analysis'!AK$31*Inverse_standard_error),"")</f>
        <v/>
      </c>
      <c r="FH31" s="133"/>
      <c r="FI31" s="14" t="str">
        <f>IF(Z_score&lt;&gt;"",RANK('Publication Bias Analysis'!AS:AS,'Publication Bias Analysis'!AS:AS,1)+COUNTIF('Publication Bias Analysis'!AS$2:AS30,'Publication Bias Analysis'!AS31),"")</f>
        <v/>
      </c>
      <c r="FJ31" s="10" t="str">
        <f t="shared" si="72"/>
        <v/>
      </c>
      <c r="FK31" s="10" t="e">
        <f>IF(AND(Include_study="Yes",Sufficient_data="Yes"),'Publication Bias Analysis'!AR31,NA())</f>
        <v>#N/A</v>
      </c>
      <c r="FL31" s="28" t="e">
        <f>IF(AND(Include_study="Yes",Sufficient_data="Yes"),'Publication Bias Analysis'!AS31,NA())</f>
        <v>#N/A</v>
      </c>
      <c r="FM31" s="10" t="str">
        <f>IF(AND(Include_study="Yes",Sufficient_data="Yes"),'Publication Bias Analysis'!AR:AR-AVERAGE('Publication Bias Analysis'!AR:AR),"")</f>
        <v/>
      </c>
      <c r="FN31" s="40" t="str">
        <f>IF(AND(Include_study="Yes",Sufficient_data="Yes"),FL:FL-('Publication Bias Analysis'!AV$30+FK:FK*'Publication Bias Analysis'!AV$31),"")</f>
        <v/>
      </c>
      <c r="FT31" s="133"/>
      <c r="FU31" s="10" t="str">
        <f t="shared" si="73"/>
        <v/>
      </c>
      <c r="FV31" s="19" t="str">
        <f t="shared" si="90"/>
        <v/>
      </c>
      <c r="FW31" s="40" t="str">
        <f t="shared" si="79"/>
        <v/>
      </c>
    </row>
    <row r="32" spans="1:179" x14ac:dyDescent="0.2">
      <c r="A32" s="129"/>
      <c r="B32" s="26" t="str">
        <f t="shared" si="0"/>
        <v/>
      </c>
      <c r="C32" s="26" t="str">
        <f>IF(B32&lt;&gt;"",IF(B32=0,COUNTIF(B$2:B31,0)+1,COUNTIF(B$2:B31,B32)+B32+COUNTIF(B:B,0)),"")</f>
        <v/>
      </c>
      <c r="D32" s="26" t="str">
        <f t="shared" si="1"/>
        <v/>
      </c>
      <c r="E32" s="10" t="str">
        <f>IF(AND(Sufficient_data="Yes",Include_study="Yes",Input!Study_name&lt;&gt;""),Input!Study_name,"")</f>
        <v/>
      </c>
      <c r="F32" s="10" t="str">
        <f>IF(AND(Sufficient_data="Yes",Include_study="Yes"),Input!Correlation,"")</f>
        <v/>
      </c>
      <c r="G32" s="10" t="str">
        <f t="shared" si="2"/>
        <v/>
      </c>
      <c r="H32" s="10" t="str">
        <f>IF(AND(Sufficient_data="Yes",Include_study="Yes"),Input!Number_of_subjects,"")</f>
        <v/>
      </c>
      <c r="I32" s="10" t="str">
        <f t="shared" si="3"/>
        <v/>
      </c>
      <c r="J32" s="10" t="str">
        <f t="shared" si="4"/>
        <v/>
      </c>
      <c r="K32" s="10" t="str">
        <f t="shared" si="5"/>
        <v/>
      </c>
      <c r="L32" s="10" t="str">
        <f t="shared" si="6"/>
        <v/>
      </c>
      <c r="M32" s="10" t="str">
        <f t="shared" si="7"/>
        <v/>
      </c>
      <c r="N32" s="10" t="str">
        <f t="shared" si="8"/>
        <v/>
      </c>
      <c r="O32" s="106" t="str">
        <f t="shared" si="9"/>
        <v/>
      </c>
      <c r="P32" s="68" t="str">
        <f t="shared" si="10"/>
        <v/>
      </c>
      <c r="R32" s="57" t="e">
        <f t="shared" si="11"/>
        <v>#N/A</v>
      </c>
      <c r="S32" s="10" t="e">
        <f t="shared" si="12"/>
        <v>#N/A</v>
      </c>
      <c r="T32" s="40" t="e">
        <f t="shared" si="13"/>
        <v>#N/A</v>
      </c>
      <c r="Y32" s="129"/>
      <c r="Z32" s="26" t="str">
        <f t="shared" si="14"/>
        <v/>
      </c>
      <c r="AA32" s="26" t="str">
        <f>IF(AND(Sufficient_data="Yes",Include_study="Yes",Input!Study_name&lt;&gt;"",Subgroup&lt;&gt;""),Input!Study_name,"")</f>
        <v/>
      </c>
      <c r="AB32" s="10" t="str">
        <f t="shared" si="15"/>
        <v/>
      </c>
      <c r="AC32" s="10" t="str">
        <f>IF(AND(Sufficient_data="Yes",Include_study="Yes",Subgroup&lt;&gt;""),Input!Correlation,"")</f>
        <v/>
      </c>
      <c r="AD32" s="10" t="str">
        <f t="shared" si="16"/>
        <v/>
      </c>
      <c r="AE32" s="10" t="str">
        <f t="shared" si="17"/>
        <v/>
      </c>
      <c r="AF32" s="10" t="str">
        <f t="shared" si="18"/>
        <v/>
      </c>
      <c r="AG32" s="10" t="str">
        <f t="shared" si="19"/>
        <v/>
      </c>
      <c r="AH32" s="4" t="str">
        <f t="shared" si="20"/>
        <v/>
      </c>
      <c r="AI32" s="35" t="str">
        <f t="shared" si="21"/>
        <v/>
      </c>
      <c r="AJ32" s="108" t="str">
        <f t="shared" si="22"/>
        <v/>
      </c>
      <c r="AK32" s="68" t="str">
        <f t="shared" si="23"/>
        <v/>
      </c>
      <c r="AM32" s="57" t="e">
        <f t="shared" si="24"/>
        <v>#N/A</v>
      </c>
      <c r="AN32" s="10" t="e">
        <f t="shared" si="25"/>
        <v>#N/A</v>
      </c>
      <c r="AO32" s="40" t="e">
        <f t="shared" si="26"/>
        <v>#N/A</v>
      </c>
      <c r="AQ32" s="71" t="str">
        <f t="shared" si="27"/>
        <v/>
      </c>
      <c r="AR32" s="10" t="str">
        <f>IF(AND(Sufficient_data="Yes",Include_study="Yes",Subgroup&lt;&gt;""),IF(COUNTIFS(Input!F$2:F31,"="&amp;"Yes",Input!C$2:C31,"="&amp;"Yes",Input!G$2:G31,"="&amp;Subgroup)&gt;0,"",Subgroup),"")</f>
        <v/>
      </c>
      <c r="AS32" s="26" t="str">
        <f t="shared" si="28"/>
        <v/>
      </c>
      <c r="AT32" s="14" t="str">
        <f t="shared" si="29"/>
        <v/>
      </c>
      <c r="AU32" s="10" t="str">
        <f t="shared" si="30"/>
        <v/>
      </c>
      <c r="AV32" s="19" t="str">
        <f t="shared" si="31"/>
        <v/>
      </c>
      <c r="AW32" s="10" t="str">
        <f t="shared" si="32"/>
        <v/>
      </c>
      <c r="AX32" s="10" t="str">
        <f t="shared" si="33"/>
        <v/>
      </c>
      <c r="AY32" s="10" t="str">
        <f t="shared" si="34"/>
        <v/>
      </c>
      <c r="AZ32" s="10" t="str">
        <f t="shared" si="35"/>
        <v/>
      </c>
      <c r="BA32" s="10" t="str">
        <f t="shared" si="36"/>
        <v/>
      </c>
      <c r="BB32" s="10" t="str">
        <f t="shared" si="37"/>
        <v/>
      </c>
      <c r="BC32" s="10" t="str">
        <f t="shared" si="38"/>
        <v/>
      </c>
      <c r="BD32" s="26" t="str">
        <f t="shared" si="39"/>
        <v/>
      </c>
      <c r="BE32" s="10" t="str">
        <f t="shared" si="40"/>
        <v/>
      </c>
      <c r="BF32" s="10" t="str">
        <f t="shared" si="41"/>
        <v/>
      </c>
      <c r="BG32" s="10" t="str">
        <f t="shared" si="42"/>
        <v/>
      </c>
      <c r="BH32" s="10" t="str">
        <f t="shared" si="43"/>
        <v/>
      </c>
      <c r="BI32" s="10" t="str">
        <f t="shared" si="44"/>
        <v/>
      </c>
      <c r="BJ32" s="10" t="str">
        <f t="shared" si="45"/>
        <v/>
      </c>
      <c r="BK32" s="10" t="str">
        <f t="shared" si="46"/>
        <v/>
      </c>
      <c r="BL32" s="10" t="str">
        <f t="shared" si="47"/>
        <v/>
      </c>
      <c r="BM32" s="10" t="str">
        <f t="shared" si="48"/>
        <v/>
      </c>
      <c r="BN32" s="10" t="e">
        <f t="shared" si="49"/>
        <v>#N/A</v>
      </c>
      <c r="BO32" s="10" t="str">
        <f t="shared" si="80"/>
        <v/>
      </c>
      <c r="BP32" s="10" t="str">
        <f t="shared" si="50"/>
        <v/>
      </c>
      <c r="BQ32" s="10" t="str">
        <f t="shared" si="74"/>
        <v/>
      </c>
      <c r="BR32" s="28" t="str">
        <f t="shared" si="51"/>
        <v/>
      </c>
      <c r="BS32" s="40" t="str">
        <f t="shared" si="75"/>
        <v/>
      </c>
      <c r="BU32" s="10" t="s">
        <v>259</v>
      </c>
      <c r="BV32" s="10"/>
      <c r="BX32" s="138"/>
      <c r="BY32" s="10" t="e">
        <f t="shared" si="52"/>
        <v>#N/A</v>
      </c>
      <c r="BZ32" s="10" t="e">
        <f t="shared" si="76"/>
        <v>#N/A</v>
      </c>
      <c r="CA32" s="10" t="str">
        <f t="shared" si="53"/>
        <v/>
      </c>
      <c r="CB32" s="10" t="str">
        <f>IF(AND(Sufficient_data="Yes",Include_study="Yes",Moderator&lt;&gt;""),'Moderator Analysis'!F:F-CL$2,"")</f>
        <v/>
      </c>
      <c r="CC32" s="10" t="str">
        <f>IF(AND(Sufficient_data="Yes",Include_study="Yes",Moderator&lt;&gt;""),'Moderator Analysis'!E:E-CL$3,"")</f>
        <v/>
      </c>
      <c r="CD32" s="40" t="str">
        <f>IF(AND(Sufficient_data="Yes",Include_study="Yes",Moderator&lt;&gt;""),CA:CA*('Moderator Analysis'!F:F-CL$5-CL$4*'Moderator Analysis'!E:E)^2,"")</f>
        <v/>
      </c>
      <c r="CF32" s="75" t="str">
        <f t="shared" si="77"/>
        <v/>
      </c>
      <c r="CG32" s="18" t="str">
        <f>IF(AND(Sufficient_data="Yes",Include_study="Yes",CF32&lt;&gt;""),'Moderator Analysis'!F:F-'Moderator Analysis'!J$37,"")</f>
        <v/>
      </c>
      <c r="CH32" s="18" t="str">
        <f>IF(AND(Sufficient_data="Yes",Include_study="Yes",CF32&lt;&gt;""),'Moderator Analysis'!E:E-SUMPRODUCT('Moderator Analysis'!E:E,CF:CF)/SUM(CF:CF),"")</f>
        <v/>
      </c>
      <c r="CI32" s="79" t="str">
        <f>IF(AND(Sufficient_data="Yes",Include_study="Yes",CF32&lt;&gt;""),CF:CF*('Moderator Analysis'!F:F-'Moderator Analysis'!J$29-'Moderator Analysis'!J$30*'Moderator Analysis'!E:E)^2,"")</f>
        <v/>
      </c>
      <c r="CJ32" s="12"/>
      <c r="CN32" s="138"/>
      <c r="CO32" s="140"/>
      <c r="CP32" s="28" t="str">
        <f>IF(AND(Include_study="Yes",Sufficient_data="Yes"),1/'Publication Bias Analysis'!F32^2,"")</f>
        <v/>
      </c>
      <c r="CQ32" s="28" t="str">
        <f>IF(AND(Include_study="Yes",Sufficient_data="Yes"),1/('Publication Bias Analysis'!F:F^2+IF(Additional_model="Fixed effect",0,Calculations!DD$11)),"")</f>
        <v/>
      </c>
      <c r="CR32" s="28" t="str">
        <f>IF(AND(Include_study="Yes",Sufficient_data="Yes"),1/('Publication Bias Analysis'!F:F^2+IF(Additional_model="Fixed effect",0,'Publication Bias Analysis'!L$32)),"")</f>
        <v/>
      </c>
      <c r="CS32" s="28" t="str">
        <f>IF(AND(Include_study="Yes",Sufficient_data="Yes"),'Publication Bias Analysis'!E:E-IF(Trim_and_fill="Off",'Publication Bias Analysis'!I$29,'Publication Bias Analysis'!I$37),"")</f>
        <v/>
      </c>
      <c r="CT32" s="28" t="str">
        <f t="shared" si="54"/>
        <v/>
      </c>
      <c r="CU32" s="28" t="str">
        <f t="shared" si="55"/>
        <v/>
      </c>
      <c r="CV32" s="90" t="str">
        <f t="shared" si="56"/>
        <v/>
      </c>
      <c r="CW32" s="89" t="str">
        <f>IF(AND(Include_study="Yes",Sufficient_data="Yes"),CV:CV+IF(DH:DH&lt;0,-1,1)*COUNTIF(CV$2:CV31,CV:CV),"")</f>
        <v/>
      </c>
      <c r="CX32" s="89" t="str">
        <f>IF(AND(Include_study="Yes",Sufficient_data="Yes"),RANK(DL:DL,DL:DL,1)*IF(DK:DK&lt;0,-1,1)+IF(DK:DK&lt;0,-1,1)*COUNTIF(CV$2:CV31,CV:CV),"")</f>
        <v/>
      </c>
      <c r="CY32" s="89" t="str">
        <f>IF(AND(Include_study="Yes",Sufficient_data="Yes"),RANK(DO:DO,DO:DO,1)*IF(DN:DN&lt;0,-1,1)+IF(DN:DN&lt;0,-1,1)*COUNTIF(CV$2:CV31,CV:CV),"")</f>
        <v/>
      </c>
      <c r="CZ32" s="10" t="e">
        <f>IF(AND(Include_study="Yes",Sufficient_data="Yes"),'Publication Bias Analysis'!E:E,NA())</f>
        <v>#N/A</v>
      </c>
      <c r="DA32" s="40" t="e">
        <f>IF(AND(Include_study="Yes",Sufficient_data="Yes"),'Publication Bias Analysis'!F:F,NA())</f>
        <v>#N/A</v>
      </c>
      <c r="DG32" s="133"/>
      <c r="DH32" s="28" t="str">
        <f>IF(AND(Include_study="Yes",Sufficient_data="Yes"),IF('Publication Bias Analysis'!L$38="Left",CZ:CZ-'Publication Bias Analysis'!I$29,'Publication Bias Analysis'!I$29-'Publication Bias Analysis'!E:E),"")</f>
        <v/>
      </c>
      <c r="DI32" s="28" t="str">
        <f t="shared" si="81"/>
        <v/>
      </c>
      <c r="DJ32" s="40" t="str">
        <f>IF(AND(Include_study="Yes",Sufficient_data="Yes"),1/('Publication Bias Analysis'!F:F^2+IF(Additional_model="Fixed effect",0,$DS$6)),"")</f>
        <v/>
      </c>
      <c r="DK32" s="28" t="str">
        <f>IF(AND(Include_study="Yes",Sufficient_data="Yes"),IF('Publication Bias Analysis'!L$38="Left",CZ:CZ-DS$3,DS$3-'Publication Bias Analysis'!E:E),"")</f>
        <v/>
      </c>
      <c r="DL32" s="28" t="str">
        <f t="shared" si="82"/>
        <v/>
      </c>
      <c r="DM32" s="40" t="str">
        <f>IF(AND(DK32&lt;&gt;"",CW32&lt;=MAX(CW:CW)-DS$7),1/('Publication Bias Analysis'!F:F^2+IF(Additional_model="Fixed effect",0,$DS$13)),"")</f>
        <v/>
      </c>
      <c r="DN32" s="10" t="str">
        <f>IF(AND(Include_study="Yes",Sufficient_data="Yes"),IF('Publication Bias Analysis'!L$38="Left",CZ:CZ-DS$10,DS$10-CZ:CZ),"")</f>
        <v/>
      </c>
      <c r="DO32" s="10" t="str">
        <f t="shared" si="83"/>
        <v/>
      </c>
      <c r="DP32" s="40" t="str">
        <f t="shared" si="60"/>
        <v/>
      </c>
      <c r="DT32"/>
      <c r="DU32" s="48">
        <v>31</v>
      </c>
      <c r="DV32" s="14" t="str">
        <f>IF(Trim_and_fill="On",IF(DS$21&gt;(COUNT(DV$2:DV31)),IF(COUNTIF(CW:CW,-1*(MAX(CW:CW)-DU32+1))=1,"",MAX(CW:CW)-DU32+1),""),"")</f>
        <v/>
      </c>
      <c r="DW32" s="10" t="str">
        <f t="shared" si="61"/>
        <v/>
      </c>
      <c r="DX32" s="10" t="str">
        <f t="shared" si="62"/>
        <v/>
      </c>
      <c r="DY32" s="10" t="str">
        <f t="shared" si="87"/>
        <v/>
      </c>
      <c r="DZ32" s="28" t="str">
        <f>IF(DV32&lt;&gt;"",1/(DX32^2+IF(Additional_model="Fixed effect",0,'Publication Bias Analysis'!L$32)),"")</f>
        <v/>
      </c>
      <c r="EA32" s="40" t="str">
        <f>IF(DV32&lt;&gt;"",DW:DW-'Publication Bias Analysis'!I$37,"")</f>
        <v/>
      </c>
      <c r="EB32" s="9"/>
      <c r="EC32" s="48">
        <v>31</v>
      </c>
      <c r="ED32" s="10" t="e">
        <f t="shared" si="88"/>
        <v>#N/A</v>
      </c>
      <c r="EE32" s="40" t="e">
        <f t="shared" si="89"/>
        <v>#N/A</v>
      </c>
      <c r="EG32" s="133"/>
      <c r="EH32" s="10" t="str">
        <f t="shared" si="66"/>
        <v/>
      </c>
      <c r="EI32" s="40" t="str">
        <f>IF(AND(Include_study="Yes",Sufficient_data="Yes"),Z_score-('Publication Bias Analysis'!P$3+'Publication Bias Analysis'!P$4*Inverse_standard_error),"")</f>
        <v/>
      </c>
      <c r="EK32" s="133"/>
      <c r="EL32" s="10" t="str">
        <f>IF(AND(Include_study="Yes",Sufficient_data="Yes"),(CZ:CZ-SUMPRODUCT(Calculations!CP:CP,'Publication Bias Analysis'!E:E)/SUM(Calculations!CP:CP))/(SQRT(EM:EM)),"")</f>
        <v/>
      </c>
      <c r="EM32" s="10" t="str">
        <f>IF(AND(Include_study="Yes",Sufficient_data="Yes"),'Publication Bias Analysis'!F:F^2-1/(SUM(Calculations!CP:CP)),"")</f>
        <v/>
      </c>
      <c r="EN32" s="14" t="str">
        <f t="shared" si="84"/>
        <v/>
      </c>
      <c r="EO32" s="14" t="str">
        <f t="shared" si="85"/>
        <v/>
      </c>
      <c r="EP32" s="14" t="str">
        <f>IF(AND(Include_study="Yes",Sufficient_data="Yes"),COUNTIFS(EN$2:EN31,"&lt;"&amp;EN32,EO$2:EO31,"&lt;"&amp;EO32)+COUNTIFS(EN33:EN$201,"&lt;"&amp;EN32,EO33:EO$201,"&lt;"&amp;EO32)+COUNTIFS(EN$2:EN31,"&gt;"&amp;EN32,EO$2:EO31,"&gt;"&amp;EO32)+COUNTIFS(EN33:EN$201,"&gt;"&amp;EN32,EO33:EO$201,"&gt;"&amp;EO32),"")</f>
        <v/>
      </c>
      <c r="EQ32" s="83" t="str">
        <f>IF(AND(Include_study="Yes",Sufficient_data="Yes"),COUNTIFS(EN$2:EN31,"&lt;"&amp;EN32,EO$2:EO31,"&gt;"&amp;EO32)+COUNTIFS(EN33:EN$201,"&lt;"&amp;EN32,EO33:EO$201,"&gt;"&amp;EO32)+COUNTIFS(EN$2:EN31,"&gt;"&amp;EN32,EO$2:EO31,"&lt;"&amp;EO32)+COUNTIFS(EN33:EN$201,"&gt;"&amp;EN32,EO33:EO$201,"&lt;"&amp;EO32),"")</f>
        <v/>
      </c>
      <c r="ES32" s="133"/>
      <c r="EX32" s="133"/>
      <c r="EY32" s="10" t="e">
        <f t="shared" si="69"/>
        <v>#N/A</v>
      </c>
      <c r="EZ32" s="10" t="e">
        <f t="shared" si="70"/>
        <v>#N/A</v>
      </c>
      <c r="FA32" s="10" t="str">
        <f t="shared" si="71"/>
        <v/>
      </c>
      <c r="FB32" s="40" t="str">
        <f>IF(AND(Include_study="Yes",Sufficient_data="Yes"),Z_score-('Publication Bias Analysis'!AK60+'Publication Bias Analysis'!AK$31*Inverse_standard_error),"")</f>
        <v/>
      </c>
      <c r="FH32" s="133"/>
      <c r="FI32" s="14" t="str">
        <f>IF(Z_score&lt;&gt;"",RANK('Publication Bias Analysis'!AS:AS,'Publication Bias Analysis'!AS:AS,1)+COUNTIF('Publication Bias Analysis'!AS$2:AS31,'Publication Bias Analysis'!AS32),"")</f>
        <v/>
      </c>
      <c r="FJ32" s="10" t="str">
        <f t="shared" si="72"/>
        <v/>
      </c>
      <c r="FK32" s="10" t="e">
        <f>IF(AND(Include_study="Yes",Sufficient_data="Yes"),'Publication Bias Analysis'!AR32,NA())</f>
        <v>#N/A</v>
      </c>
      <c r="FL32" s="28" t="e">
        <f>IF(AND(Include_study="Yes",Sufficient_data="Yes"),'Publication Bias Analysis'!AS32,NA())</f>
        <v>#N/A</v>
      </c>
      <c r="FM32" s="10" t="str">
        <f>IF(AND(Include_study="Yes",Sufficient_data="Yes"),'Publication Bias Analysis'!AR:AR-AVERAGE('Publication Bias Analysis'!AR:AR),"")</f>
        <v/>
      </c>
      <c r="FN32" s="40" t="str">
        <f>IF(AND(Include_study="Yes",Sufficient_data="Yes"),FL:FL-('Publication Bias Analysis'!AV$30+FK:FK*'Publication Bias Analysis'!AV$31),"")</f>
        <v/>
      </c>
      <c r="FT32" s="133"/>
      <c r="FU32" s="10" t="str">
        <f t="shared" si="73"/>
        <v/>
      </c>
      <c r="FV32" s="19" t="str">
        <f t="shared" si="90"/>
        <v/>
      </c>
      <c r="FW32" s="40" t="str">
        <f t="shared" si="79"/>
        <v/>
      </c>
    </row>
    <row r="33" spans="1:179" x14ac:dyDescent="0.2">
      <c r="A33" s="129"/>
      <c r="B33" s="26" t="str">
        <f t="shared" si="0"/>
        <v/>
      </c>
      <c r="C33" s="26" t="str">
        <f>IF(B33&lt;&gt;"",IF(B33=0,COUNTIF(B$2:B32,0)+1,COUNTIF(B$2:B32,B33)+B33+COUNTIF(B:B,0)),"")</f>
        <v/>
      </c>
      <c r="D33" s="26" t="str">
        <f t="shared" si="1"/>
        <v/>
      </c>
      <c r="E33" s="10" t="str">
        <f>IF(AND(Sufficient_data="Yes",Include_study="Yes",Input!Study_name&lt;&gt;""),Input!Study_name,"")</f>
        <v/>
      </c>
      <c r="F33" s="10" t="str">
        <f>IF(AND(Sufficient_data="Yes",Include_study="Yes"),Input!Correlation,"")</f>
        <v/>
      </c>
      <c r="G33" s="10" t="str">
        <f t="shared" si="2"/>
        <v/>
      </c>
      <c r="H33" s="10" t="str">
        <f>IF(AND(Sufficient_data="Yes",Include_study="Yes"),Input!Number_of_subjects,"")</f>
        <v/>
      </c>
      <c r="I33" s="10" t="str">
        <f t="shared" si="3"/>
        <v/>
      </c>
      <c r="J33" s="10" t="str">
        <f t="shared" si="4"/>
        <v/>
      </c>
      <c r="K33" s="10" t="str">
        <f t="shared" si="5"/>
        <v/>
      </c>
      <c r="L33" s="10" t="str">
        <f t="shared" si="6"/>
        <v/>
      </c>
      <c r="M33" s="10" t="str">
        <f t="shared" si="7"/>
        <v/>
      </c>
      <c r="N33" s="10" t="str">
        <f t="shared" si="8"/>
        <v/>
      </c>
      <c r="O33" s="106" t="str">
        <f t="shared" si="9"/>
        <v/>
      </c>
      <c r="P33" s="68" t="str">
        <f t="shared" si="10"/>
        <v/>
      </c>
      <c r="R33" s="57" t="e">
        <f t="shared" si="11"/>
        <v>#N/A</v>
      </c>
      <c r="S33" s="10" t="e">
        <f t="shared" si="12"/>
        <v>#N/A</v>
      </c>
      <c r="T33" s="40" t="e">
        <f t="shared" si="13"/>
        <v>#N/A</v>
      </c>
      <c r="Y33" s="129"/>
      <c r="Z33" s="26" t="str">
        <f t="shared" si="14"/>
        <v/>
      </c>
      <c r="AA33" s="26" t="str">
        <f>IF(AND(Sufficient_data="Yes",Include_study="Yes",Input!Study_name&lt;&gt;"",Subgroup&lt;&gt;""),Input!Study_name,"")</f>
        <v/>
      </c>
      <c r="AB33" s="10" t="str">
        <f t="shared" si="15"/>
        <v/>
      </c>
      <c r="AC33" s="10" t="str">
        <f>IF(AND(Sufficient_data="Yes",Include_study="Yes",Subgroup&lt;&gt;""),Input!Correlation,"")</f>
        <v/>
      </c>
      <c r="AD33" s="10" t="str">
        <f t="shared" si="16"/>
        <v/>
      </c>
      <c r="AE33" s="10" t="str">
        <f t="shared" si="17"/>
        <v/>
      </c>
      <c r="AF33" s="10" t="str">
        <f t="shared" si="18"/>
        <v/>
      </c>
      <c r="AG33" s="10" t="str">
        <f t="shared" si="19"/>
        <v/>
      </c>
      <c r="AH33" s="4" t="str">
        <f t="shared" si="20"/>
        <v/>
      </c>
      <c r="AI33" s="35" t="str">
        <f t="shared" si="21"/>
        <v/>
      </c>
      <c r="AJ33" s="108" t="str">
        <f t="shared" si="22"/>
        <v/>
      </c>
      <c r="AK33" s="68" t="str">
        <f t="shared" si="23"/>
        <v/>
      </c>
      <c r="AM33" s="57" t="e">
        <f t="shared" si="24"/>
        <v>#N/A</v>
      </c>
      <c r="AN33" s="10" t="e">
        <f t="shared" si="25"/>
        <v>#N/A</v>
      </c>
      <c r="AO33" s="40" t="e">
        <f t="shared" si="26"/>
        <v>#N/A</v>
      </c>
      <c r="AQ33" s="71" t="str">
        <f t="shared" si="27"/>
        <v/>
      </c>
      <c r="AR33" s="10" t="str">
        <f>IF(AND(Sufficient_data="Yes",Include_study="Yes",Subgroup&lt;&gt;""),IF(COUNTIFS(Input!F$2:F32,"="&amp;"Yes",Input!C$2:C32,"="&amp;"Yes",Input!G$2:G32,"="&amp;Subgroup)&gt;0,"",Subgroup),"")</f>
        <v/>
      </c>
      <c r="AS33" s="26" t="str">
        <f t="shared" si="28"/>
        <v/>
      </c>
      <c r="AT33" s="14" t="str">
        <f t="shared" si="29"/>
        <v/>
      </c>
      <c r="AU33" s="10" t="str">
        <f t="shared" si="30"/>
        <v/>
      </c>
      <c r="AV33" s="19" t="str">
        <f t="shared" si="31"/>
        <v/>
      </c>
      <c r="AW33" s="10" t="str">
        <f t="shared" si="32"/>
        <v/>
      </c>
      <c r="AX33" s="10" t="str">
        <f t="shared" si="33"/>
        <v/>
      </c>
      <c r="AY33" s="10" t="str">
        <f t="shared" si="34"/>
        <v/>
      </c>
      <c r="AZ33" s="10" t="str">
        <f t="shared" si="35"/>
        <v/>
      </c>
      <c r="BA33" s="10" t="str">
        <f t="shared" si="36"/>
        <v/>
      </c>
      <c r="BB33" s="10" t="str">
        <f t="shared" si="37"/>
        <v/>
      </c>
      <c r="BC33" s="10" t="str">
        <f t="shared" si="38"/>
        <v/>
      </c>
      <c r="BD33" s="26" t="str">
        <f t="shared" si="39"/>
        <v/>
      </c>
      <c r="BE33" s="10" t="str">
        <f t="shared" si="40"/>
        <v/>
      </c>
      <c r="BF33" s="10" t="str">
        <f t="shared" si="41"/>
        <v/>
      </c>
      <c r="BG33" s="10" t="str">
        <f t="shared" si="42"/>
        <v/>
      </c>
      <c r="BH33" s="10" t="str">
        <f t="shared" si="43"/>
        <v/>
      </c>
      <c r="BI33" s="10" t="str">
        <f t="shared" si="44"/>
        <v/>
      </c>
      <c r="BJ33" s="10" t="str">
        <f t="shared" si="45"/>
        <v/>
      </c>
      <c r="BK33" s="10" t="str">
        <f t="shared" si="46"/>
        <v/>
      </c>
      <c r="BL33" s="10" t="str">
        <f t="shared" si="47"/>
        <v/>
      </c>
      <c r="BM33" s="10" t="str">
        <f t="shared" si="48"/>
        <v/>
      </c>
      <c r="BN33" s="10" t="e">
        <f t="shared" si="49"/>
        <v>#N/A</v>
      </c>
      <c r="BO33" s="10" t="str">
        <f t="shared" si="80"/>
        <v/>
      </c>
      <c r="BP33" s="10" t="str">
        <f t="shared" si="50"/>
        <v/>
      </c>
      <c r="BQ33" s="10" t="str">
        <f t="shared" si="74"/>
        <v/>
      </c>
      <c r="BR33" s="28" t="str">
        <f t="shared" si="51"/>
        <v/>
      </c>
      <c r="BS33" s="40" t="str">
        <f t="shared" si="75"/>
        <v/>
      </c>
      <c r="BU33" s="10" t="s">
        <v>225</v>
      </c>
      <c r="BV33" s="10"/>
      <c r="BX33" s="138"/>
      <c r="BY33" s="10" t="e">
        <f t="shared" si="52"/>
        <v>#N/A</v>
      </c>
      <c r="BZ33" s="10" t="e">
        <f t="shared" si="76"/>
        <v>#N/A</v>
      </c>
      <c r="CA33" s="10" t="str">
        <f t="shared" si="53"/>
        <v/>
      </c>
      <c r="CB33" s="10" t="str">
        <f>IF(AND(Sufficient_data="Yes",Include_study="Yes",Moderator&lt;&gt;""),'Moderator Analysis'!F:F-CL$2,"")</f>
        <v/>
      </c>
      <c r="CC33" s="10" t="str">
        <f>IF(AND(Sufficient_data="Yes",Include_study="Yes",Moderator&lt;&gt;""),'Moderator Analysis'!E:E-CL$3,"")</f>
        <v/>
      </c>
      <c r="CD33" s="40" t="str">
        <f>IF(AND(Sufficient_data="Yes",Include_study="Yes",Moderator&lt;&gt;""),CA:CA*('Moderator Analysis'!F:F-CL$5-CL$4*'Moderator Analysis'!E:E)^2,"")</f>
        <v/>
      </c>
      <c r="CF33" s="75" t="str">
        <f t="shared" si="77"/>
        <v/>
      </c>
      <c r="CG33" s="18" t="str">
        <f>IF(AND(Sufficient_data="Yes",Include_study="Yes",CF33&lt;&gt;""),'Moderator Analysis'!F:F-'Moderator Analysis'!J$37,"")</f>
        <v/>
      </c>
      <c r="CH33" s="18" t="str">
        <f>IF(AND(Sufficient_data="Yes",Include_study="Yes",CF33&lt;&gt;""),'Moderator Analysis'!E:E-SUMPRODUCT('Moderator Analysis'!E:E,CF:CF)/SUM(CF:CF),"")</f>
        <v/>
      </c>
      <c r="CI33" s="79" t="str">
        <f>IF(AND(Sufficient_data="Yes",Include_study="Yes",CF33&lt;&gt;""),CF:CF*('Moderator Analysis'!F:F-'Moderator Analysis'!J$29-'Moderator Analysis'!J$30*'Moderator Analysis'!E:E)^2,"")</f>
        <v/>
      </c>
      <c r="CJ33" s="12"/>
      <c r="CN33" s="138"/>
      <c r="CO33" s="140"/>
      <c r="CP33" s="28" t="str">
        <f>IF(AND(Include_study="Yes",Sufficient_data="Yes"),1/'Publication Bias Analysis'!F33^2,"")</f>
        <v/>
      </c>
      <c r="CQ33" s="28" t="str">
        <f>IF(AND(Include_study="Yes",Sufficient_data="Yes"),1/('Publication Bias Analysis'!F:F^2+IF(Additional_model="Fixed effect",0,Calculations!DD$11)),"")</f>
        <v/>
      </c>
      <c r="CR33" s="28" t="str">
        <f>IF(AND(Include_study="Yes",Sufficient_data="Yes"),1/('Publication Bias Analysis'!F:F^2+IF(Additional_model="Fixed effect",0,'Publication Bias Analysis'!L$32)),"")</f>
        <v/>
      </c>
      <c r="CS33" s="28" t="str">
        <f>IF(AND(Include_study="Yes",Sufficient_data="Yes"),'Publication Bias Analysis'!E:E-IF(Trim_and_fill="Off",'Publication Bias Analysis'!I$29,'Publication Bias Analysis'!I$37),"")</f>
        <v/>
      </c>
      <c r="CT33" s="28" t="str">
        <f t="shared" si="54"/>
        <v/>
      </c>
      <c r="CU33" s="28" t="str">
        <f t="shared" si="55"/>
        <v/>
      </c>
      <c r="CV33" s="90" t="str">
        <f t="shared" si="56"/>
        <v/>
      </c>
      <c r="CW33" s="89" t="str">
        <f>IF(AND(Include_study="Yes",Sufficient_data="Yes"),CV:CV+IF(DH:DH&lt;0,-1,1)*COUNTIF(CV$2:CV32,CV:CV),"")</f>
        <v/>
      </c>
      <c r="CX33" s="89" t="str">
        <f>IF(AND(Include_study="Yes",Sufficient_data="Yes"),RANK(DL:DL,DL:DL,1)*IF(DK:DK&lt;0,-1,1)+IF(DK:DK&lt;0,-1,1)*COUNTIF(CV$2:CV32,CV:CV),"")</f>
        <v/>
      </c>
      <c r="CY33" s="89" t="str">
        <f>IF(AND(Include_study="Yes",Sufficient_data="Yes"),RANK(DO:DO,DO:DO,1)*IF(DN:DN&lt;0,-1,1)+IF(DN:DN&lt;0,-1,1)*COUNTIF(CV$2:CV32,CV:CV),"")</f>
        <v/>
      </c>
      <c r="CZ33" s="10" t="e">
        <f>IF(AND(Include_study="Yes",Sufficient_data="Yes"),'Publication Bias Analysis'!E:E,NA())</f>
        <v>#N/A</v>
      </c>
      <c r="DA33" s="40" t="e">
        <f>IF(AND(Include_study="Yes",Sufficient_data="Yes"),'Publication Bias Analysis'!F:F,NA())</f>
        <v>#N/A</v>
      </c>
      <c r="DG33" s="133"/>
      <c r="DH33" s="28" t="str">
        <f>IF(AND(Include_study="Yes",Sufficient_data="Yes"),IF('Publication Bias Analysis'!L$38="Left",CZ:CZ-'Publication Bias Analysis'!I$29,'Publication Bias Analysis'!I$29-'Publication Bias Analysis'!E:E),"")</f>
        <v/>
      </c>
      <c r="DI33" s="28" t="str">
        <f t="shared" si="81"/>
        <v/>
      </c>
      <c r="DJ33" s="40" t="str">
        <f>IF(AND(Include_study="Yes",Sufficient_data="Yes"),1/('Publication Bias Analysis'!F:F^2+IF(Additional_model="Fixed effect",0,$DS$6)),"")</f>
        <v/>
      </c>
      <c r="DK33" s="28" t="str">
        <f>IF(AND(Include_study="Yes",Sufficient_data="Yes"),IF('Publication Bias Analysis'!L$38="Left",CZ:CZ-DS$3,DS$3-'Publication Bias Analysis'!E:E),"")</f>
        <v/>
      </c>
      <c r="DL33" s="28" t="str">
        <f t="shared" si="82"/>
        <v/>
      </c>
      <c r="DM33" s="40" t="str">
        <f>IF(AND(DK33&lt;&gt;"",CW33&lt;=MAX(CW:CW)-DS$7),1/('Publication Bias Analysis'!F:F^2+IF(Additional_model="Fixed effect",0,$DS$13)),"")</f>
        <v/>
      </c>
      <c r="DN33" s="10" t="str">
        <f>IF(AND(Include_study="Yes",Sufficient_data="Yes"),IF('Publication Bias Analysis'!L$38="Left",CZ:CZ-DS$10,DS$10-CZ:CZ),"")</f>
        <v/>
      </c>
      <c r="DO33" s="10" t="str">
        <f t="shared" si="83"/>
        <v/>
      </c>
      <c r="DP33" s="40" t="str">
        <f t="shared" si="60"/>
        <v/>
      </c>
      <c r="DT33"/>
      <c r="DU33" s="48">
        <v>32</v>
      </c>
      <c r="DV33" s="14" t="str">
        <f>IF(Trim_and_fill="On",IF(DS$21&gt;(COUNT(DV$2:DV32)),IF(COUNTIF(CW:CW,-1*(MAX(CW:CW)-DU33+1))=1,"",MAX(CW:CW)-DU33+1),""),"")</f>
        <v/>
      </c>
      <c r="DW33" s="10" t="str">
        <f t="shared" si="61"/>
        <v/>
      </c>
      <c r="DX33" s="10" t="str">
        <f t="shared" si="62"/>
        <v/>
      </c>
      <c r="DY33" s="10" t="str">
        <f t="shared" si="87"/>
        <v/>
      </c>
      <c r="DZ33" s="28" t="str">
        <f>IF(DV33&lt;&gt;"",1/(DX33^2+IF(Additional_model="Fixed effect",0,'Publication Bias Analysis'!L$32)),"")</f>
        <v/>
      </c>
      <c r="EA33" s="40" t="str">
        <f>IF(DV33&lt;&gt;"",DW:DW-'Publication Bias Analysis'!I$37,"")</f>
        <v/>
      </c>
      <c r="EB33" s="9"/>
      <c r="EC33" s="48">
        <v>32</v>
      </c>
      <c r="ED33" s="10" t="e">
        <f t="shared" si="88"/>
        <v>#N/A</v>
      </c>
      <c r="EE33" s="40" t="e">
        <f t="shared" si="89"/>
        <v>#N/A</v>
      </c>
      <c r="EG33" s="133"/>
      <c r="EH33" s="10" t="str">
        <f t="shared" si="66"/>
        <v/>
      </c>
      <c r="EI33" s="40" t="str">
        <f>IF(AND(Include_study="Yes",Sufficient_data="Yes"),Z_score-('Publication Bias Analysis'!P$3+'Publication Bias Analysis'!P$4*Inverse_standard_error),"")</f>
        <v/>
      </c>
      <c r="EK33" s="133"/>
      <c r="EL33" s="10" t="str">
        <f>IF(AND(Include_study="Yes",Sufficient_data="Yes"),(CZ:CZ-SUMPRODUCT(Calculations!CP:CP,'Publication Bias Analysis'!E:E)/SUM(Calculations!CP:CP))/(SQRT(EM:EM)),"")</f>
        <v/>
      </c>
      <c r="EM33" s="10" t="str">
        <f>IF(AND(Include_study="Yes",Sufficient_data="Yes"),'Publication Bias Analysis'!F:F^2-1/(SUM(Calculations!CP:CP)),"")</f>
        <v/>
      </c>
      <c r="EN33" s="14" t="str">
        <f t="shared" si="84"/>
        <v/>
      </c>
      <c r="EO33" s="14" t="str">
        <f t="shared" si="85"/>
        <v/>
      </c>
      <c r="EP33" s="14" t="str">
        <f>IF(AND(Include_study="Yes",Sufficient_data="Yes"),COUNTIFS(EN$2:EN32,"&lt;"&amp;EN33,EO$2:EO32,"&lt;"&amp;EO33)+COUNTIFS(EN34:EN$201,"&lt;"&amp;EN33,EO34:EO$201,"&lt;"&amp;EO33)+COUNTIFS(EN$2:EN32,"&gt;"&amp;EN33,EO$2:EO32,"&gt;"&amp;EO33)+COUNTIFS(EN34:EN$201,"&gt;"&amp;EN33,EO34:EO$201,"&gt;"&amp;EO33),"")</f>
        <v/>
      </c>
      <c r="EQ33" s="83" t="str">
        <f>IF(AND(Include_study="Yes",Sufficient_data="Yes"),COUNTIFS(EN$2:EN32,"&lt;"&amp;EN33,EO$2:EO32,"&gt;"&amp;EO33)+COUNTIFS(EN34:EN$201,"&lt;"&amp;EN33,EO34:EO$201,"&gt;"&amp;EO33)+COUNTIFS(EN$2:EN32,"&gt;"&amp;EN33,EO$2:EO32,"&lt;"&amp;EO33)+COUNTIFS(EN34:EN$201,"&gt;"&amp;EN33,EO34:EO$201,"&lt;"&amp;EO33),"")</f>
        <v/>
      </c>
      <c r="ES33" s="133"/>
      <c r="EX33" s="133"/>
      <c r="EY33" s="10" t="e">
        <f t="shared" si="69"/>
        <v>#N/A</v>
      </c>
      <c r="EZ33" s="10" t="e">
        <f t="shared" si="70"/>
        <v>#N/A</v>
      </c>
      <c r="FA33" s="10" t="str">
        <f t="shared" si="71"/>
        <v/>
      </c>
      <c r="FB33" s="40" t="str">
        <f>IF(AND(Include_study="Yes",Sufficient_data="Yes"),Z_score-('Publication Bias Analysis'!AK61+'Publication Bias Analysis'!AK$31*Inverse_standard_error),"")</f>
        <v/>
      </c>
      <c r="FH33" s="133"/>
      <c r="FI33" s="14" t="str">
        <f>IF(Z_score&lt;&gt;"",RANK('Publication Bias Analysis'!AS:AS,'Publication Bias Analysis'!AS:AS,1)+COUNTIF('Publication Bias Analysis'!AS$2:AS32,'Publication Bias Analysis'!AS33),"")</f>
        <v/>
      </c>
      <c r="FJ33" s="10" t="str">
        <f t="shared" si="72"/>
        <v/>
      </c>
      <c r="FK33" s="10" t="e">
        <f>IF(AND(Include_study="Yes",Sufficient_data="Yes"),'Publication Bias Analysis'!AR33,NA())</f>
        <v>#N/A</v>
      </c>
      <c r="FL33" s="28" t="e">
        <f>IF(AND(Include_study="Yes",Sufficient_data="Yes"),'Publication Bias Analysis'!AS33,NA())</f>
        <v>#N/A</v>
      </c>
      <c r="FM33" s="10" t="str">
        <f>IF(AND(Include_study="Yes",Sufficient_data="Yes"),'Publication Bias Analysis'!AR:AR-AVERAGE('Publication Bias Analysis'!AR:AR),"")</f>
        <v/>
      </c>
      <c r="FN33" s="40" t="str">
        <f>IF(AND(Include_study="Yes",Sufficient_data="Yes"),FL:FL-('Publication Bias Analysis'!AV$30+FK:FK*'Publication Bias Analysis'!AV$31),"")</f>
        <v/>
      </c>
      <c r="FT33" s="133"/>
      <c r="FU33" s="10" t="str">
        <f t="shared" si="73"/>
        <v/>
      </c>
      <c r="FV33" s="19" t="str">
        <f t="shared" si="90"/>
        <v/>
      </c>
      <c r="FW33" s="40" t="str">
        <f t="shared" si="79"/>
        <v/>
      </c>
    </row>
    <row r="34" spans="1:179" x14ac:dyDescent="0.2">
      <c r="A34" s="129"/>
      <c r="B34" s="26" t="str">
        <f t="shared" ref="B34:B51" si="91">IF(AND(Sufficient_data="Yes",Include_study="Yes"),IF(AND(Sort_By=$E$1,Order="Ascending"),COUNTIFS(Include_study,"Yes",Sufficient_data,"Yes",Study_name,"&lt;"&amp;Study_name)+1,IF(AND(Sort_By=$E$1,Order="Descending"),COUNTIF(Study_name,"&gt;"&amp;Study_name)-IF(Study_name&lt;"Study name",1,0),RANK(IF(Sort_By=$D$1,D:D,IF(Sort_By=$F$1,Correlation,IF(Sort_By=$G$1,rz,IF(Sort_By=$H$1,Number_of_subjects,IF(Sort_By=$I$1,Varz,IF(Sort_By=$J$1,SEz,IF(Sort_By=$K$1,Weightf,IF(Sort_By=$L$1,Weightr,"")))))))),IF(Sort_By=$D$1,D:D,IF(Sort_By=$F$1,Correlation,IF(Sort_By=$G$1,rz,IF(Sort_By=$H$1,Number_of_subjects,IF(Sort_By=$I$1,Varz,IF(Sort_By=$J$1,SEz,IF(Sort_By=$K$1,Weightf,IF(Sort_By=$L$1,Weightr,"")))))))),IF(Order="Descending",0,1)))),"")</f>
        <v/>
      </c>
      <c r="C34" s="26" t="str">
        <f>IF(B34&lt;&gt;"",IF(B34=0,COUNTIF(B$2:B33,0)+1,COUNTIF(B$2:B33,B34)+B34+COUNTIF(B:B,0)),"")</f>
        <v/>
      </c>
      <c r="D34" s="26" t="str">
        <f t="shared" ref="D34:D97" si="92">IF(Entry_Number&lt;&gt;"",Entry_Number,"")</f>
        <v/>
      </c>
      <c r="E34" s="10" t="str">
        <f>IF(AND(Sufficient_data="Yes",Include_study="Yes",Input!Study_name&lt;&gt;""),Input!Study_name,"")</f>
        <v/>
      </c>
      <c r="F34" s="10" t="str">
        <f>IF(AND(Sufficient_data="Yes",Include_study="Yes"),Input!Correlation,"")</f>
        <v/>
      </c>
      <c r="G34" s="10" t="str">
        <f t="shared" ref="G34:G97" si="93">IF(AND(Sufficient_data="Yes",Include_study="Yes"),FISHER(Correlation),"")</f>
        <v/>
      </c>
      <c r="H34" s="10" t="str">
        <f>IF(AND(Sufficient_data="Yes",Include_study="Yes"),Input!Number_of_subjects,"")</f>
        <v/>
      </c>
      <c r="I34" s="10" t="str">
        <f t="shared" si="3"/>
        <v/>
      </c>
      <c r="J34" s="10" t="str">
        <f t="shared" ref="J34:J97" si="94">IF(AND(Sufficient_data="Yes",Include_study="Yes"),SQRT(Varz),"")</f>
        <v/>
      </c>
      <c r="K34" s="10" t="str">
        <f t="shared" ref="K34:K97" si="95">IF(AND(Sufficient_data="Yes",Include_study="Yes"),1/Varz,"")</f>
        <v/>
      </c>
      <c r="L34" s="10" t="str">
        <f t="shared" ref="L34:L97" si="96">IF(AND(Sufficient_data="Yes",Include_study="Yes"),1/(Varz+T2_),"")</f>
        <v/>
      </c>
      <c r="M34" s="10" t="str">
        <f t="shared" ref="M34:M65" si="97">IF(AND(Sufficient_data="Yes",Include_study="Yes"),FISHERINV(rz-ABS(TINV((1-Confidence_level),Number_of_subjects-1))*SEz),"")</f>
        <v/>
      </c>
      <c r="N34" s="10" t="str">
        <f t="shared" ref="N34:N65" si="98">IF(AND(Sufficient_data="Yes",Include_study="Yes"),FISHERINV(rz+ABS(TINV((1-Confidence_level),Number_of_subjects-1))*SEz),"")</f>
        <v/>
      </c>
      <c r="O34" s="106" t="str">
        <f t="shared" ref="O34:O65" si="99">IF(Weightr&lt;&gt;"",IF(Meta_analysis_model="Fixed effect model",Weightf/SUM(Weightf),Weightr/SUM(Weightr)),"")</f>
        <v/>
      </c>
      <c r="P34" s="68" t="str">
        <f t="shared" ref="P34:P65" si="100">IF(AND(Include_study="Yes",Sufficient_data="Yes"),rz-Combined_Effect_Sizez,"")</f>
        <v/>
      </c>
      <c r="R34" s="57" t="e">
        <f t="shared" ref="R34:R97" si="101">IF(AND(Sufficient_data="Yes",Include_study="Yes"),Correlation,NA())</f>
        <v>#N/A</v>
      </c>
      <c r="S34" s="10" t="e">
        <f t="shared" ref="S34:S97" si="102">IF(AND(Sufficient_data="Yes",Include_study="Yes"),Correlation-CI_Lower_limit,NA())</f>
        <v>#N/A</v>
      </c>
      <c r="T34" s="40" t="e">
        <f t="shared" ref="T34:T97" si="103">IF(AND(Sufficient_data="Yes",Include_study="Yes"),CI_Upper_limit-Correlation,NA())</f>
        <v>#N/A</v>
      </c>
      <c r="Y34" s="129"/>
      <c r="Z34" s="26" t="str">
        <f t="shared" ref="Z34:Z65" si="104">IF(AND(Sufficient_data="Yes",Include_study="Yes",Subgroup&lt;&gt;""),COUNTIFS(Include_study,"Yes",Sufficient_data,"Yes",AB:AB,"&lt;"&amp;Subgroup)+COUNTIFS(Entry_Number,"&lt;"&amp;Entry_Number,AB:AB,Subgroup)+COUNTIFS(AU:AU,"&gt;="&amp;0,AR:AR,"&lt;"&amp;Subgroup)+1-COUNTIFS(Include_study,"Yes",Sufficient_data,"Yes",Subgroup,"="&amp;""),"")</f>
        <v/>
      </c>
      <c r="AA34" s="26" t="str">
        <f>IF(AND(Sufficient_data="Yes",Include_study="Yes",Input!Study_name&lt;&gt;"",Subgroup&lt;&gt;""),Input!Study_name,"")</f>
        <v/>
      </c>
      <c r="AB34" s="10" t="str">
        <f t="shared" ref="AB34:AB97" si="105">IF(AND(Sufficient_data="Yes",Include_study="Yes",Subgroup&lt;&gt;""),Subgroup,"")</f>
        <v/>
      </c>
      <c r="AC34" s="10" t="str">
        <f>IF(AND(Sufficient_data="Yes",Include_study="Yes",Subgroup&lt;&gt;""),Input!Correlation,"")</f>
        <v/>
      </c>
      <c r="AD34" s="10" t="str">
        <f t="shared" ref="AD34:AD51" si="106">IF(AND(Include_study="Yes",Sufficient_data="Yes",Subgroup&lt;&gt;""),FISHER(AC34),"")</f>
        <v/>
      </c>
      <c r="AE34" s="10" t="str">
        <f t="shared" ref="AE34:AE97" si="107">IF(AND(Include_study="Yes",Sufficient_data="Yes",Subgroup&lt;&gt;""),SEz,"")</f>
        <v/>
      </c>
      <c r="AF34" s="10" t="str">
        <f t="shared" ref="AF34:AF51" si="108">IF(AND(Include_study="Yes",Sufficient_data="Yes",Subgroup&lt;&gt;""),1/AE34^2,"")</f>
        <v/>
      </c>
      <c r="AG34" s="10" t="str">
        <f t="shared" ref="AG34:AG65" si="109">IF(AND(Include_study="Yes",Sufficient_data="Yes",Subgroup&lt;&gt;""),1/(AE34^2+IF(Within_subgroup_weighting="Fixed effect",0,INDEX(AR:AY,MATCH(Subgroup,AR:AR,0),8))),"")</f>
        <v/>
      </c>
      <c r="AH34" s="4" t="str">
        <f t="shared" ref="AH34:AH51" si="110">IF(AND(Sufficient_data="Yes",Include_study="Yes"),IF(Subgroup&lt;&gt;"",AG34/SUMIF(Subgroup,Subgroup,AG:AG),""),"")</f>
        <v/>
      </c>
      <c r="AI34" s="35" t="str">
        <f t="shared" ref="AI34:AI65" si="111">IF(AND(Include_study="Yes",Sufficient_data="Yes",Subgroup&lt;&gt;""),FISHERINV(AD:AD-ABS(TINV((1-Subgroup_confidence_level),Number_of_subjects-1))*AE:AE),"")</f>
        <v/>
      </c>
      <c r="AJ34" s="108" t="str">
        <f t="shared" ref="AJ34:AJ65" si="112">IF(AND(Include_study="Yes",Sufficient_data="Yes",Subgroup&lt;&gt;""),FISHERINV(AD:AD+ABS(TINV((1-Subgroup_confidence_level),Number_of_subjects-1))*AE:AE),"")</f>
        <v/>
      </c>
      <c r="AK34" s="68" t="str">
        <f t="shared" ref="AK34:AK65" si="113">IF(AND(Include_study="Yes",Sufficient_data="Yes",Subgroup&lt;&gt;""),AD:AD-VLOOKUP(AB:AB,AR:BA,10,FALSE),"")</f>
        <v/>
      </c>
      <c r="AM34" s="57" t="e">
        <f t="shared" ref="AM34:AM51" si="114">IF(AND(Sufficient_data="Yes",Include_study="Yes",Subgroup&lt;&gt;""),AC:AC,NA())</f>
        <v>#N/A</v>
      </c>
      <c r="AN34" s="10" t="e">
        <f t="shared" ref="AN34:AN51" si="115">IF(AND(Sufficient_data="Yes",Include_study="Yes",Subgroup&lt;&gt;""),AC:AC-AI:AI,NA())</f>
        <v>#N/A</v>
      </c>
      <c r="AO34" s="40" t="e">
        <f t="shared" ref="AO34:AO51" si="116">IF(AND(Sufficient_data="Yes",Include_study="Yes",Subgroup&lt;&gt;""),AJ:AJ-AC:AC,NA())</f>
        <v>#N/A</v>
      </c>
      <c r="AQ34" s="71" t="str">
        <f t="shared" ref="AQ34:AQ51" si="117">IF(AR34&lt;&gt;"",SUMIFS(AT:AT,AU:AU,"&gt;="&amp;0,AR:AR,"&lt;"&amp;AR34)+AT34+AS34,"")</f>
        <v/>
      </c>
      <c r="AR34" s="10" t="str">
        <f>IF(AND(Sufficient_data="Yes",Include_study="Yes",Subgroup&lt;&gt;""),IF(COUNTIFS(Input!F$2:F33,"="&amp;"Yes",Input!C$2:C33,"="&amp;"Yes",Input!G$2:G33,"="&amp;Subgroup)&gt;0,"",Subgroup),"")</f>
        <v/>
      </c>
      <c r="AS34" s="26" t="str">
        <f t="shared" ref="AS34:AS51" si="118">IF(AR34&lt;&gt;"",(COUNTIFS(AU:AU,"&gt;="&amp;0,AR:AR,"&lt;"&amp;AR34)+1),"")</f>
        <v/>
      </c>
      <c r="AT34" s="14" t="str">
        <f t="shared" ref="AT34:AT51" si="119">IF(AR34&lt;&gt;"",COUNTIFS(Include_study,"Yes",Sufficient_data,"Yes",Subgroup,AR34),"")</f>
        <v/>
      </c>
      <c r="AU34" s="10" t="str">
        <f t="shared" ref="AU34:AU51" si="120">IF(AND(AR34&lt;&gt;"",SUMIF(Subgroup,AR34,AF:AF)&gt;0),MAX(0,SUMPRODUCT(--(Subgroup=AR34),AF:AF,AD:AD,AD:AD)-(SUMPRODUCT(--(Subgroup=AR34),AF:AF,AD:AD)^2/SUMIF(Subgroup,AR34,AF:AF))),"")</f>
        <v/>
      </c>
      <c r="AV34" s="19" t="str">
        <f t="shared" ref="AV34:AV51" si="121">IF(AU34&lt;&gt;"",CHIDIST(AU34,AT34-1),"")</f>
        <v/>
      </c>
      <c r="AW34" s="10" t="str">
        <f t="shared" ref="AW34:AW51" si="122">IF(AU34&lt;&gt;"",MAX(0,(AU34-(AT34-1))/AU34),"")</f>
        <v/>
      </c>
      <c r="AX34" s="10" t="str">
        <f t="shared" ref="AX34:AX51" si="123">IF(AU34&lt;&gt;"",SUMIF(Subgroup,AR34,AF:AF)-SUMPRODUCT(--(Subgroup=AR34),AF:AF,AF:AF)/SUMIF(Subgroup,AR34,AF:AF),"")</f>
        <v/>
      </c>
      <c r="AY34" s="10" t="str">
        <f t="shared" ref="AY34:AY65" si="124">IF(AU34&lt;&gt;"",IF(AT34=1,0,IF(Within_subgroup_weighting=$BU$38,MAX(0,(SUM(AU:AU)-(Subgroup_k-COUNT(AU:AU)))/SUM(AX:AX)),MAX(0,(AU34-(AT34-1))/AX34))),"")</f>
        <v/>
      </c>
      <c r="AZ34" s="10" t="str">
        <f t="shared" ref="AZ34:AZ51" si="125">IF(AY34&lt;&gt;"",SQRT(AY34),"")</f>
        <v/>
      </c>
      <c r="BA34" s="10" t="str">
        <f t="shared" ref="BA34:BA51" si="126">IF(AU34&lt;&gt;"",SUMPRODUCT(--(Subgroup=AR34),AG:AG,AD:AD)/SUMIF(Subgroup,AR34,AG:AG),"")</f>
        <v/>
      </c>
      <c r="BB34" s="10" t="str">
        <f t="shared" ref="BB34:BB65" si="127">IF(AU34&lt;&gt;"",IF(Within_subgroup_weighting=BU$36,1/SQRT(SUMIF(Subgroup,AR34,AF:AF)),SQRT(SUMPRODUCT(--(Subgroup=AR34),AG:AG,AK:AK,AK:AK)/((AT34-1)*SUMIF(AB:AB,AR:AR,AG:AG)))),"")</f>
        <v/>
      </c>
      <c r="BC34" s="10" t="str">
        <f t="shared" ref="BC34:BC51" si="128">IF(AU34&lt;&gt;"",FISHERINV(BA34),"")</f>
        <v/>
      </c>
      <c r="BD34" s="26" t="str">
        <f t="shared" ref="BD34:BD51" si="129">IF(AR34&lt;&gt;"",SUMIFS(Number_of_subjects,Subgroup,"="&amp;AR34,Include_study,"Yes",Sufficient_data,"Yes"),"")</f>
        <v/>
      </c>
      <c r="BE34" s="10" t="str">
        <f t="shared" ref="BE34:BE65" si="130">IF(AU34&lt;&gt;"",FISHERINV(BA34-ABS(TINV((1-Subgroup_confidence_level),AT34-1))*BB34),"")</f>
        <v/>
      </c>
      <c r="BF34" s="10" t="str">
        <f t="shared" ref="BF34:BF65" si="131">IF(AU34&lt;&gt;"",FISHERINV(BA34+ABS(TINV((1-Subgroup_confidence_level),AT34-1))*BB34),"")</f>
        <v/>
      </c>
      <c r="BG34" s="10" t="str">
        <f t="shared" ref="BG34:BG51" si="132">IF(AU34&lt;&gt;"",BC34-BE34,"")</f>
        <v/>
      </c>
      <c r="BH34" s="10" t="str">
        <f t="shared" ref="BH34:BH51" si="133">IF(AU34&lt;&gt;"",BF34-BC34,"")</f>
        <v/>
      </c>
      <c r="BI34" s="10" t="str">
        <f t="shared" ref="BI34:BI65" si="134">IF(AU34&lt;&gt;"",FISHERINV(BA34-ABS(TINV((1-Subgroup_confidence_level),AT34-1))*SQRT(AY34+BB34^2)),"")</f>
        <v/>
      </c>
      <c r="BJ34" s="10" t="str">
        <f t="shared" ref="BJ34:BJ65" si="135">IF(AU34&lt;&gt;"",FISHERINV(BA34+ABS(TINV((1-Subgroup_confidence_level),AT34-1))*SQRT(AY34+BB34^2)),"")</f>
        <v/>
      </c>
      <c r="BK34" s="10" t="str">
        <f t="shared" ref="BK34:BK51" si="136">IF(AU34&lt;&gt;"",BC34-BI34,"")</f>
        <v/>
      </c>
      <c r="BL34" s="10" t="str">
        <f t="shared" ref="BL34:BL51" si="137">IF(AU34&lt;&gt;"",BJ34-BC34,"")</f>
        <v/>
      </c>
      <c r="BM34" s="10" t="str">
        <f t="shared" ref="BM34:BM51" si="138">IF(AU34&lt;&gt;"",SUMPRODUCT(--(Subgroup=AR34),AG:AG,rz,rz)-(SUMPRODUCT(--(Subgroup=AR34),AG:AG,rz)^2/SUMIF(Subgroup,AR34,AG:AG)),"")</f>
        <v/>
      </c>
      <c r="BN34" s="10" t="e">
        <f t="shared" ref="BN34:BN51" si="139">IF(AU34&lt;&gt;"",BC34,NA())</f>
        <v>#N/A</v>
      </c>
      <c r="BO34" s="10" t="str">
        <f t="shared" ref="BO34:BO51" si="140">IF(AU34&lt;&gt;"",(BQ34/SUM(BQ:BQ)),"")</f>
        <v/>
      </c>
      <c r="BP34" s="10" t="str">
        <f t="shared" ref="BP34:BP51" si="141">IF(AR34&lt;&gt;"",1/(BB34^2),"")</f>
        <v/>
      </c>
      <c r="BQ34" s="10" t="str">
        <f t="shared" ref="BQ34:BQ65" si="142">IF(BB34&lt;&gt;"",1/(BB34^2+IF(Between_subgroup_weighting=BU$32,0,BV$29)),"")</f>
        <v/>
      </c>
      <c r="BR34" s="28" t="str">
        <f t="shared" ref="BR34:BR51" si="143">IF(AU34&lt;&gt;"",(BV$2-BA34)^2*BQ34,"")</f>
        <v/>
      </c>
      <c r="BS34" s="40" t="str">
        <f t="shared" si="75"/>
        <v/>
      </c>
      <c r="BU34" s="9"/>
      <c r="BV34" s="9"/>
      <c r="BX34" s="138"/>
      <c r="BY34" s="10" t="e">
        <f t="shared" ref="BY34:BY97" si="144">IF(AND(Sufficient_data="Yes",Include_study="Yes",Moderator&lt;&gt;""),Moderator,NA())</f>
        <v>#N/A</v>
      </c>
      <c r="BZ34" s="10" t="e">
        <f t="shared" ref="BZ34:BZ97" si="145">IF(AND(Include_study="Yes",Sufficient_data="Yes",Moderator&lt;&gt;""),rz,NA())</f>
        <v>#N/A</v>
      </c>
      <c r="CA34" s="10" t="str">
        <f t="shared" ref="CA34:CA97" si="146">IF(AND(Include_study="Yes",Sufficient_data="Yes",Moderator&lt;&gt;""),1/SEz^2,"")</f>
        <v/>
      </c>
      <c r="CB34" s="10" t="str">
        <f>IF(AND(Sufficient_data="Yes",Include_study="Yes",Moderator&lt;&gt;""),'Moderator Analysis'!F:F-CL$2,"")</f>
        <v/>
      </c>
      <c r="CC34" s="10" t="str">
        <f>IF(AND(Sufficient_data="Yes",Include_study="Yes",Moderator&lt;&gt;""),'Moderator Analysis'!E:E-CL$3,"")</f>
        <v/>
      </c>
      <c r="CD34" s="40" t="str">
        <f>IF(AND(Sufficient_data="Yes",Include_study="Yes",Moderator&lt;&gt;""),CA:CA*('Moderator Analysis'!F:F-CL$5-CL$4*'Moderator Analysis'!E:E)^2,"")</f>
        <v/>
      </c>
      <c r="CF34" s="75" t="str">
        <f t="shared" ref="CF34:CF51" si="147">IF(AND(Sufficient_data="Yes",Include_study="Yes",Moderator&lt;&gt;""),1/(Varz+CL$7),"")</f>
        <v/>
      </c>
      <c r="CG34" s="18" t="str">
        <f>IF(AND(Sufficient_data="Yes",Include_study="Yes",CF34&lt;&gt;""),'Moderator Analysis'!F:F-'Moderator Analysis'!J$37,"")</f>
        <v/>
      </c>
      <c r="CH34" s="18" t="str">
        <f>IF(AND(Sufficient_data="Yes",Include_study="Yes",CF34&lt;&gt;""),'Moderator Analysis'!E:E-SUMPRODUCT('Moderator Analysis'!E:E,CF:CF)/SUM(CF:CF),"")</f>
        <v/>
      </c>
      <c r="CI34" s="79" t="str">
        <f>IF(AND(Sufficient_data="Yes",Include_study="Yes",CF34&lt;&gt;""),CF:CF*('Moderator Analysis'!F:F-'Moderator Analysis'!J$29-'Moderator Analysis'!J$30*'Moderator Analysis'!E:E)^2,"")</f>
        <v/>
      </c>
      <c r="CJ34" s="12"/>
      <c r="CN34" s="138"/>
      <c r="CO34" s="140"/>
      <c r="CP34" s="28" t="str">
        <f>IF(AND(Include_study="Yes",Sufficient_data="Yes"),1/'Publication Bias Analysis'!F34^2,"")</f>
        <v/>
      </c>
      <c r="CQ34" s="28" t="str">
        <f>IF(AND(Include_study="Yes",Sufficient_data="Yes"),1/('Publication Bias Analysis'!F:F^2+IF(Additional_model="Fixed effect",0,Calculations!DD$11)),"")</f>
        <v/>
      </c>
      <c r="CR34" s="28" t="str">
        <f>IF(AND(Include_study="Yes",Sufficient_data="Yes"),1/('Publication Bias Analysis'!F:F^2+IF(Additional_model="Fixed effect",0,'Publication Bias Analysis'!L$32)),"")</f>
        <v/>
      </c>
      <c r="CS34" s="28" t="str">
        <f>IF(AND(Include_study="Yes",Sufficient_data="Yes"),'Publication Bias Analysis'!E:E-IF(Trim_and_fill="Off",'Publication Bias Analysis'!I$29,'Publication Bias Analysis'!I$37),"")</f>
        <v/>
      </c>
      <c r="CT34" s="28" t="str">
        <f t="shared" ref="CT34:CT65" si="148">IF(AND(Include_study="Yes",Sufficient_data="Yes"),IF(Additional_model="Fixed effect",1/SEz,1/SQRT(SEz^2+DD$11)),"")</f>
        <v/>
      </c>
      <c r="CU34" s="28" t="str">
        <f t="shared" ref="CU34:CU65" si="149">IF(AND(Include_study="Yes",Sufficient_data="Yes"),IF(Additional_model="Fixed effect",rz/SEz,rz/SQRT(SEz^2+DD$11)),"")</f>
        <v/>
      </c>
      <c r="CV34" s="90" t="str">
        <f t="shared" ref="CV34:CV65" si="150">IF(AND(Include_study="Yes",Sufficient_data="Yes"),RANK(DI:DI,DI:DI,1)*IF(DH:DH&gt;0,1,-1),"")</f>
        <v/>
      </c>
      <c r="CW34" s="89" t="str">
        <f>IF(AND(Include_study="Yes",Sufficient_data="Yes"),CV:CV+IF(DH:DH&lt;0,-1,1)*COUNTIF(CV$2:CV33,CV:CV),"")</f>
        <v/>
      </c>
      <c r="CX34" s="89" t="str">
        <f>IF(AND(Include_study="Yes",Sufficient_data="Yes"),RANK(DL:DL,DL:DL,1)*IF(DK:DK&lt;0,-1,1)+IF(DK:DK&lt;0,-1,1)*COUNTIF(CV$2:CV33,CV:CV),"")</f>
        <v/>
      </c>
      <c r="CY34" s="89" t="str">
        <f>IF(AND(Include_study="Yes",Sufficient_data="Yes"),RANK(DO:DO,DO:DO,1)*IF(DN:DN&lt;0,-1,1)+IF(DN:DN&lt;0,-1,1)*COUNTIF(CV$2:CV33,CV:CV),"")</f>
        <v/>
      </c>
      <c r="CZ34" s="10" t="e">
        <f>IF(AND(Include_study="Yes",Sufficient_data="Yes"),'Publication Bias Analysis'!E:E,NA())</f>
        <v>#N/A</v>
      </c>
      <c r="DA34" s="40" t="e">
        <f>IF(AND(Include_study="Yes",Sufficient_data="Yes"),'Publication Bias Analysis'!F:F,NA())</f>
        <v>#N/A</v>
      </c>
      <c r="DG34" s="133"/>
      <c r="DH34" s="28" t="str">
        <f>IF(AND(Include_study="Yes",Sufficient_data="Yes"),IF('Publication Bias Analysis'!L$38="Left",CZ:CZ-'Publication Bias Analysis'!I$29,'Publication Bias Analysis'!I$29-'Publication Bias Analysis'!E:E),"")</f>
        <v/>
      </c>
      <c r="DI34" s="28" t="str">
        <f t="shared" si="81"/>
        <v/>
      </c>
      <c r="DJ34" s="40" t="str">
        <f>IF(AND(Include_study="Yes",Sufficient_data="Yes"),1/('Publication Bias Analysis'!F:F^2+IF(Additional_model="Fixed effect",0,$DS$6)),"")</f>
        <v/>
      </c>
      <c r="DK34" s="28" t="str">
        <f>IF(AND(Include_study="Yes",Sufficient_data="Yes"),IF('Publication Bias Analysis'!L$38="Left",CZ:CZ-DS$3,DS$3-'Publication Bias Analysis'!E:E),"")</f>
        <v/>
      </c>
      <c r="DL34" s="28" t="str">
        <f t="shared" si="82"/>
        <v/>
      </c>
      <c r="DM34" s="40" t="str">
        <f>IF(AND(DK34&lt;&gt;"",CW34&lt;=MAX(CW:CW)-DS$7),1/('Publication Bias Analysis'!F:F^2+IF(Additional_model="Fixed effect",0,$DS$13)),"")</f>
        <v/>
      </c>
      <c r="DN34" s="10" t="str">
        <f>IF(AND(Include_study="Yes",Sufficient_data="Yes"),IF('Publication Bias Analysis'!L$38="Left",CZ:CZ-DS$10,DS$10-CZ:CZ),"")</f>
        <v/>
      </c>
      <c r="DO34" s="10" t="str">
        <f t="shared" si="83"/>
        <v/>
      </c>
      <c r="DP34" s="40" t="str">
        <f t="shared" ref="DP34:DP65" si="151">IF(AND(DN34&lt;&gt;"",CX34&lt;=MAX(CX:CX)-DS$14),1/(SEz^2+IF(Additional_model="Fixed effect",0,$DS$20)),"")</f>
        <v/>
      </c>
      <c r="DT34"/>
      <c r="DU34" s="48">
        <v>33</v>
      </c>
      <c r="DV34" s="14" t="str">
        <f>IF(Trim_and_fill="On",IF(DS$21&gt;(COUNT(DV$2:DV33)),IF(COUNTIF(CW:CW,-1*(MAX(CW:CW)-DU34+1))=1,"",MAX(CW:CW)-DU34+1),""),"")</f>
        <v/>
      </c>
      <c r="DW34" s="10" t="str">
        <f t="shared" si="61"/>
        <v/>
      </c>
      <c r="DX34" s="10" t="str">
        <f t="shared" si="62"/>
        <v/>
      </c>
      <c r="DY34" s="10" t="str">
        <f t="shared" si="87"/>
        <v/>
      </c>
      <c r="DZ34" s="28" t="str">
        <f>IF(DV34&lt;&gt;"",1/(DX34^2+IF(Additional_model="Fixed effect",0,'Publication Bias Analysis'!L$32)),"")</f>
        <v/>
      </c>
      <c r="EA34" s="40" t="str">
        <f>IF(DV34&lt;&gt;"",DW:DW-'Publication Bias Analysis'!I$37,"")</f>
        <v/>
      </c>
      <c r="EB34" s="9"/>
      <c r="EC34" s="48">
        <v>33</v>
      </c>
      <c r="ED34" s="10" t="e">
        <f t="shared" si="88"/>
        <v>#N/A</v>
      </c>
      <c r="EE34" s="40" t="e">
        <f t="shared" si="89"/>
        <v>#N/A</v>
      </c>
      <c r="EG34" s="133"/>
      <c r="EH34" s="10" t="str">
        <f t="shared" si="66"/>
        <v/>
      </c>
      <c r="EI34" s="40" t="str">
        <f>IF(AND(Include_study="Yes",Sufficient_data="Yes"),Z_score-('Publication Bias Analysis'!P$3+'Publication Bias Analysis'!P$4*Inverse_standard_error),"")</f>
        <v/>
      </c>
      <c r="EK34" s="133"/>
      <c r="EL34" s="10" t="str">
        <f>IF(AND(Include_study="Yes",Sufficient_data="Yes"),(CZ:CZ-SUMPRODUCT(Calculations!CP:CP,'Publication Bias Analysis'!E:E)/SUM(Calculations!CP:CP))/(SQRT(EM:EM)),"")</f>
        <v/>
      </c>
      <c r="EM34" s="10" t="str">
        <f>IF(AND(Include_study="Yes",Sufficient_data="Yes"),'Publication Bias Analysis'!F:F^2-1/(SUM(Calculations!CP:CP)),"")</f>
        <v/>
      </c>
      <c r="EN34" s="14" t="str">
        <f t="shared" si="84"/>
        <v/>
      </c>
      <c r="EO34" s="14" t="str">
        <f t="shared" si="85"/>
        <v/>
      </c>
      <c r="EP34" s="14" t="str">
        <f>IF(AND(Include_study="Yes",Sufficient_data="Yes"),COUNTIFS(EN$2:EN33,"&lt;"&amp;EN34,EO$2:EO33,"&lt;"&amp;EO34)+COUNTIFS(EN35:EN$201,"&lt;"&amp;EN34,EO35:EO$201,"&lt;"&amp;EO34)+COUNTIFS(EN$2:EN33,"&gt;"&amp;EN34,EO$2:EO33,"&gt;"&amp;EO34)+COUNTIFS(EN35:EN$201,"&gt;"&amp;EN34,EO35:EO$201,"&gt;"&amp;EO34),"")</f>
        <v/>
      </c>
      <c r="EQ34" s="83" t="str">
        <f>IF(AND(Include_study="Yes",Sufficient_data="Yes"),COUNTIFS(EN$2:EN33,"&lt;"&amp;EN34,EO$2:EO33,"&gt;"&amp;EO34)+COUNTIFS(EN35:EN$201,"&lt;"&amp;EN34,EO35:EO$201,"&gt;"&amp;EO34)+COUNTIFS(EN$2:EN33,"&gt;"&amp;EN34,EO$2:EO33,"&lt;"&amp;EO34)+COUNTIFS(EN35:EN$201,"&gt;"&amp;EN34,EO35:EO$201,"&lt;"&amp;EO34),"")</f>
        <v/>
      </c>
      <c r="ES34" s="133"/>
      <c r="EX34" s="133"/>
      <c r="EY34" s="10" t="e">
        <f t="shared" ref="EY34:EY97" si="152">IF(AND(Include_study="Yes",Sufficient_data="Yes"),Inverse_standard_error,NA())</f>
        <v>#N/A</v>
      </c>
      <c r="EZ34" s="10" t="e">
        <f t="shared" ref="EZ34:EZ97" si="153">IF(AND(Include_study="Yes",Sufficient_data="Yes"),Z_score,NA())</f>
        <v>#N/A</v>
      </c>
      <c r="FA34" s="10" t="str">
        <f t="shared" ref="FA34:FA97" si="154">IF(AND(Include_study="Yes",Sufficient_data="Yes"),Inverse_standard_error-AVERAGE(Inverse_standard_error),"")</f>
        <v/>
      </c>
      <c r="FB34" s="40" t="str">
        <f>IF(AND(Include_study="Yes",Sufficient_data="Yes"),Z_score-('Publication Bias Analysis'!AK62+'Publication Bias Analysis'!AK$31*Inverse_standard_error),"")</f>
        <v/>
      </c>
      <c r="FH34" s="133"/>
      <c r="FI34" s="14" t="str">
        <f>IF(Z_score&lt;&gt;"",RANK('Publication Bias Analysis'!AS:AS,'Publication Bias Analysis'!AS:AS,1)+COUNTIF('Publication Bias Analysis'!AS$2:AS33,'Publication Bias Analysis'!AS34),"")</f>
        <v/>
      </c>
      <c r="FJ34" s="10" t="str">
        <f t="shared" ref="FJ34:FJ65" si="155">IF(FI:FI&lt;&gt;"",(FI:FI-1/3)/(k_+1/3),"")</f>
        <v/>
      </c>
      <c r="FK34" s="10" t="e">
        <f>IF(AND(Include_study="Yes",Sufficient_data="Yes"),'Publication Bias Analysis'!AR34,NA())</f>
        <v>#N/A</v>
      </c>
      <c r="FL34" s="28" t="e">
        <f>IF(AND(Include_study="Yes",Sufficient_data="Yes"),'Publication Bias Analysis'!AS34,NA())</f>
        <v>#N/A</v>
      </c>
      <c r="FM34" s="10" t="str">
        <f>IF(AND(Include_study="Yes",Sufficient_data="Yes"),'Publication Bias Analysis'!AR:AR-AVERAGE('Publication Bias Analysis'!AR:AR),"")</f>
        <v/>
      </c>
      <c r="FN34" s="40" t="str">
        <f>IF(AND(Include_study="Yes",Sufficient_data="Yes"),FL:FL-('Publication Bias Analysis'!AV$30+FK:FK*'Publication Bias Analysis'!AV$31),"")</f>
        <v/>
      </c>
      <c r="FT34" s="133"/>
      <c r="FU34" s="10" t="str">
        <f t="shared" ref="FU34:FU97" si="156">IF(AND(Include_study="Yes",Sufficient_data="Yes"),Z_score,"")</f>
        <v/>
      </c>
      <c r="FV34" s="19" t="str">
        <f t="shared" si="90"/>
        <v/>
      </c>
      <c r="FW34" s="40" t="str">
        <f t="shared" si="79"/>
        <v/>
      </c>
    </row>
    <row r="35" spans="1:179" x14ac:dyDescent="0.2">
      <c r="A35" s="129"/>
      <c r="B35" s="26" t="str">
        <f t="shared" si="91"/>
        <v/>
      </c>
      <c r="C35" s="26" t="str">
        <f>IF(B35&lt;&gt;"",IF(B35=0,COUNTIF(B$2:B34,0)+1,COUNTIF(B$2:B34,B35)+B35+COUNTIF(B:B,0)),"")</f>
        <v/>
      </c>
      <c r="D35" s="26" t="str">
        <f t="shared" si="92"/>
        <v/>
      </c>
      <c r="E35" s="10" t="str">
        <f>IF(AND(Sufficient_data="Yes",Include_study="Yes",Input!Study_name&lt;&gt;""),Input!Study_name,"")</f>
        <v/>
      </c>
      <c r="F35" s="10" t="str">
        <f>IF(AND(Sufficient_data="Yes",Include_study="Yes"),Input!Correlation,"")</f>
        <v/>
      </c>
      <c r="G35" s="10" t="str">
        <f t="shared" si="93"/>
        <v/>
      </c>
      <c r="H35" s="10" t="str">
        <f>IF(AND(Sufficient_data="Yes",Include_study="Yes"),Input!Number_of_subjects,"")</f>
        <v/>
      </c>
      <c r="I35" s="10" t="str">
        <f t="shared" si="3"/>
        <v/>
      </c>
      <c r="J35" s="10" t="str">
        <f t="shared" si="94"/>
        <v/>
      </c>
      <c r="K35" s="10" t="str">
        <f t="shared" si="95"/>
        <v/>
      </c>
      <c r="L35" s="10" t="str">
        <f t="shared" si="96"/>
        <v/>
      </c>
      <c r="M35" s="10" t="str">
        <f t="shared" si="97"/>
        <v/>
      </c>
      <c r="N35" s="10" t="str">
        <f t="shared" si="98"/>
        <v/>
      </c>
      <c r="O35" s="106" t="str">
        <f t="shared" si="99"/>
        <v/>
      </c>
      <c r="P35" s="68" t="str">
        <f t="shared" si="100"/>
        <v/>
      </c>
      <c r="R35" s="57" t="e">
        <f t="shared" si="101"/>
        <v>#N/A</v>
      </c>
      <c r="S35" s="10" t="e">
        <f t="shared" si="102"/>
        <v>#N/A</v>
      </c>
      <c r="T35" s="40" t="e">
        <f t="shared" si="103"/>
        <v>#N/A</v>
      </c>
      <c r="Y35" s="129"/>
      <c r="Z35" s="26" t="str">
        <f t="shared" si="104"/>
        <v/>
      </c>
      <c r="AA35" s="26" t="str">
        <f>IF(AND(Sufficient_data="Yes",Include_study="Yes",Input!Study_name&lt;&gt;"",Subgroup&lt;&gt;""),Input!Study_name,"")</f>
        <v/>
      </c>
      <c r="AB35" s="10" t="str">
        <f t="shared" si="105"/>
        <v/>
      </c>
      <c r="AC35" s="10" t="str">
        <f>IF(AND(Sufficient_data="Yes",Include_study="Yes",Subgroup&lt;&gt;""),Input!Correlation,"")</f>
        <v/>
      </c>
      <c r="AD35" s="10" t="str">
        <f t="shared" si="106"/>
        <v/>
      </c>
      <c r="AE35" s="10" t="str">
        <f t="shared" si="107"/>
        <v/>
      </c>
      <c r="AF35" s="10" t="str">
        <f t="shared" si="108"/>
        <v/>
      </c>
      <c r="AG35" s="10" t="str">
        <f t="shared" si="109"/>
        <v/>
      </c>
      <c r="AH35" s="4" t="str">
        <f t="shared" si="110"/>
        <v/>
      </c>
      <c r="AI35" s="35" t="str">
        <f t="shared" si="111"/>
        <v/>
      </c>
      <c r="AJ35" s="108" t="str">
        <f t="shared" si="112"/>
        <v/>
      </c>
      <c r="AK35" s="68" t="str">
        <f t="shared" si="113"/>
        <v/>
      </c>
      <c r="AM35" s="57" t="e">
        <f t="shared" si="114"/>
        <v>#N/A</v>
      </c>
      <c r="AN35" s="10" t="e">
        <f t="shared" si="115"/>
        <v>#N/A</v>
      </c>
      <c r="AO35" s="40" t="e">
        <f t="shared" si="116"/>
        <v>#N/A</v>
      </c>
      <c r="AQ35" s="71" t="str">
        <f t="shared" si="117"/>
        <v/>
      </c>
      <c r="AR35" s="10" t="str">
        <f>IF(AND(Sufficient_data="Yes",Include_study="Yes",Subgroup&lt;&gt;""),IF(COUNTIFS(Input!F$2:F34,"="&amp;"Yes",Input!C$2:C34,"="&amp;"Yes",Input!G$2:G34,"="&amp;Subgroup)&gt;0,"",Subgroup),"")</f>
        <v/>
      </c>
      <c r="AS35" s="26" t="str">
        <f t="shared" si="118"/>
        <v/>
      </c>
      <c r="AT35" s="14" t="str">
        <f t="shared" si="119"/>
        <v/>
      </c>
      <c r="AU35" s="10" t="str">
        <f t="shared" si="120"/>
        <v/>
      </c>
      <c r="AV35" s="19" t="str">
        <f t="shared" si="121"/>
        <v/>
      </c>
      <c r="AW35" s="10" t="str">
        <f t="shared" si="122"/>
        <v/>
      </c>
      <c r="AX35" s="10" t="str">
        <f t="shared" si="123"/>
        <v/>
      </c>
      <c r="AY35" s="10" t="str">
        <f t="shared" si="124"/>
        <v/>
      </c>
      <c r="AZ35" s="10" t="str">
        <f t="shared" si="125"/>
        <v/>
      </c>
      <c r="BA35" s="10" t="str">
        <f t="shared" si="126"/>
        <v/>
      </c>
      <c r="BB35" s="10" t="str">
        <f t="shared" si="127"/>
        <v/>
      </c>
      <c r="BC35" s="10" t="str">
        <f t="shared" si="128"/>
        <v/>
      </c>
      <c r="BD35" s="26" t="str">
        <f t="shared" si="129"/>
        <v/>
      </c>
      <c r="BE35" s="10" t="str">
        <f t="shared" si="130"/>
        <v/>
      </c>
      <c r="BF35" s="10" t="str">
        <f t="shared" si="131"/>
        <v/>
      </c>
      <c r="BG35" s="10" t="str">
        <f t="shared" si="132"/>
        <v/>
      </c>
      <c r="BH35" s="10" t="str">
        <f t="shared" si="133"/>
        <v/>
      </c>
      <c r="BI35" s="10" t="str">
        <f t="shared" si="134"/>
        <v/>
      </c>
      <c r="BJ35" s="10" t="str">
        <f t="shared" si="135"/>
        <v/>
      </c>
      <c r="BK35" s="10" t="str">
        <f t="shared" si="136"/>
        <v/>
      </c>
      <c r="BL35" s="10" t="str">
        <f t="shared" si="137"/>
        <v/>
      </c>
      <c r="BM35" s="10" t="str">
        <f t="shared" si="138"/>
        <v/>
      </c>
      <c r="BN35" s="10" t="e">
        <f t="shared" si="139"/>
        <v>#N/A</v>
      </c>
      <c r="BO35" s="10" t="str">
        <f t="shared" si="140"/>
        <v/>
      </c>
      <c r="BP35" s="10" t="str">
        <f t="shared" si="141"/>
        <v/>
      </c>
      <c r="BQ35" s="10" t="str">
        <f t="shared" si="142"/>
        <v/>
      </c>
      <c r="BR35" s="28" t="str">
        <f t="shared" si="143"/>
        <v/>
      </c>
      <c r="BS35" s="40" t="str">
        <f t="shared" si="75"/>
        <v/>
      </c>
      <c r="BU35" s="135" t="s">
        <v>66</v>
      </c>
      <c r="BV35" s="135"/>
      <c r="BX35" s="138"/>
      <c r="BY35" s="10" t="e">
        <f t="shared" si="144"/>
        <v>#N/A</v>
      </c>
      <c r="BZ35" s="10" t="e">
        <f t="shared" si="145"/>
        <v>#N/A</v>
      </c>
      <c r="CA35" s="10" t="str">
        <f t="shared" si="146"/>
        <v/>
      </c>
      <c r="CB35" s="10" t="str">
        <f>IF(AND(Sufficient_data="Yes",Include_study="Yes",Moderator&lt;&gt;""),'Moderator Analysis'!F:F-CL$2,"")</f>
        <v/>
      </c>
      <c r="CC35" s="10" t="str">
        <f>IF(AND(Sufficient_data="Yes",Include_study="Yes",Moderator&lt;&gt;""),'Moderator Analysis'!E:E-CL$3,"")</f>
        <v/>
      </c>
      <c r="CD35" s="40" t="str">
        <f>IF(AND(Sufficient_data="Yes",Include_study="Yes",Moderator&lt;&gt;""),CA:CA*('Moderator Analysis'!F:F-CL$5-CL$4*'Moderator Analysis'!E:E)^2,"")</f>
        <v/>
      </c>
      <c r="CF35" s="75" t="str">
        <f t="shared" si="147"/>
        <v/>
      </c>
      <c r="CG35" s="18" t="str">
        <f>IF(AND(Sufficient_data="Yes",Include_study="Yes",CF35&lt;&gt;""),'Moderator Analysis'!F:F-'Moderator Analysis'!J$37,"")</f>
        <v/>
      </c>
      <c r="CH35" s="18" t="str">
        <f>IF(AND(Sufficient_data="Yes",Include_study="Yes",CF35&lt;&gt;""),'Moderator Analysis'!E:E-SUMPRODUCT('Moderator Analysis'!E:E,CF:CF)/SUM(CF:CF),"")</f>
        <v/>
      </c>
      <c r="CI35" s="79" t="str">
        <f>IF(AND(Sufficient_data="Yes",Include_study="Yes",CF35&lt;&gt;""),CF:CF*('Moderator Analysis'!F:F-'Moderator Analysis'!J$29-'Moderator Analysis'!J$30*'Moderator Analysis'!E:E)^2,"")</f>
        <v/>
      </c>
      <c r="CJ35" s="12"/>
      <c r="CN35" s="138"/>
      <c r="CO35" s="140"/>
      <c r="CP35" s="28" t="str">
        <f>IF(AND(Include_study="Yes",Sufficient_data="Yes"),1/'Publication Bias Analysis'!F35^2,"")</f>
        <v/>
      </c>
      <c r="CQ35" s="28" t="str">
        <f>IF(AND(Include_study="Yes",Sufficient_data="Yes"),1/('Publication Bias Analysis'!F:F^2+IF(Additional_model="Fixed effect",0,Calculations!DD$11)),"")</f>
        <v/>
      </c>
      <c r="CR35" s="28" t="str">
        <f>IF(AND(Include_study="Yes",Sufficient_data="Yes"),1/('Publication Bias Analysis'!F:F^2+IF(Additional_model="Fixed effect",0,'Publication Bias Analysis'!L$32)),"")</f>
        <v/>
      </c>
      <c r="CS35" s="28" t="str">
        <f>IF(AND(Include_study="Yes",Sufficient_data="Yes"),'Publication Bias Analysis'!E:E-IF(Trim_and_fill="Off",'Publication Bias Analysis'!I$29,'Publication Bias Analysis'!I$37),"")</f>
        <v/>
      </c>
      <c r="CT35" s="28" t="str">
        <f t="shared" si="148"/>
        <v/>
      </c>
      <c r="CU35" s="28" t="str">
        <f t="shared" si="149"/>
        <v/>
      </c>
      <c r="CV35" s="90" t="str">
        <f t="shared" si="150"/>
        <v/>
      </c>
      <c r="CW35" s="89" t="str">
        <f>IF(AND(Include_study="Yes",Sufficient_data="Yes"),CV:CV+IF(DH:DH&lt;0,-1,1)*COUNTIF(CV$2:CV34,CV:CV),"")</f>
        <v/>
      </c>
      <c r="CX35" s="89" t="str">
        <f>IF(AND(Include_study="Yes",Sufficient_data="Yes"),RANK(DL:DL,DL:DL,1)*IF(DK:DK&lt;0,-1,1)+IF(DK:DK&lt;0,-1,1)*COUNTIF(CV$2:CV34,CV:CV),"")</f>
        <v/>
      </c>
      <c r="CY35" s="89" t="str">
        <f>IF(AND(Include_study="Yes",Sufficient_data="Yes"),RANK(DO:DO,DO:DO,1)*IF(DN:DN&lt;0,-1,1)+IF(DN:DN&lt;0,-1,1)*COUNTIF(CV$2:CV34,CV:CV),"")</f>
        <v/>
      </c>
      <c r="CZ35" s="10" t="e">
        <f>IF(AND(Include_study="Yes",Sufficient_data="Yes"),'Publication Bias Analysis'!E:E,NA())</f>
        <v>#N/A</v>
      </c>
      <c r="DA35" s="40" t="e">
        <f>IF(AND(Include_study="Yes",Sufficient_data="Yes"),'Publication Bias Analysis'!F:F,NA())</f>
        <v>#N/A</v>
      </c>
      <c r="DG35" s="133"/>
      <c r="DH35" s="28" t="str">
        <f>IF(AND(Include_study="Yes",Sufficient_data="Yes"),IF('Publication Bias Analysis'!L$38="Left",CZ:CZ-'Publication Bias Analysis'!I$29,'Publication Bias Analysis'!I$29-'Publication Bias Analysis'!E:E),"")</f>
        <v/>
      </c>
      <c r="DI35" s="28" t="str">
        <f t="shared" si="81"/>
        <v/>
      </c>
      <c r="DJ35" s="40" t="str">
        <f>IF(AND(Include_study="Yes",Sufficient_data="Yes"),1/('Publication Bias Analysis'!F:F^2+IF(Additional_model="Fixed effect",0,$DS$6)),"")</f>
        <v/>
      </c>
      <c r="DK35" s="28" t="str">
        <f>IF(AND(Include_study="Yes",Sufficient_data="Yes"),IF('Publication Bias Analysis'!L$38="Left",CZ:CZ-DS$3,DS$3-'Publication Bias Analysis'!E:E),"")</f>
        <v/>
      </c>
      <c r="DL35" s="28" t="str">
        <f t="shared" si="82"/>
        <v/>
      </c>
      <c r="DM35" s="40" t="str">
        <f>IF(AND(DK35&lt;&gt;"",CW35&lt;=MAX(CW:CW)-DS$7),1/('Publication Bias Analysis'!F:F^2+IF(Additional_model="Fixed effect",0,$DS$13)),"")</f>
        <v/>
      </c>
      <c r="DN35" s="10" t="str">
        <f>IF(AND(Include_study="Yes",Sufficient_data="Yes"),IF('Publication Bias Analysis'!L$38="Left",CZ:CZ-DS$10,DS$10-CZ:CZ),"")</f>
        <v/>
      </c>
      <c r="DO35" s="10" t="str">
        <f t="shared" si="83"/>
        <v/>
      </c>
      <c r="DP35" s="40" t="str">
        <f t="shared" si="151"/>
        <v/>
      </c>
      <c r="DT35"/>
      <c r="DU35" s="48">
        <v>34</v>
      </c>
      <c r="DV35" s="14" t="str">
        <f>IF(Trim_and_fill="On",IF(DS$21&gt;(COUNT(DV$2:DV34)),IF(COUNTIF(CW:CW,-1*(MAX(CW:CW)-DU35+1))=1,"",MAX(CW:CW)-DU35+1),""),"")</f>
        <v/>
      </c>
      <c r="DW35" s="10" t="str">
        <f t="shared" si="61"/>
        <v/>
      </c>
      <c r="DX35" s="10" t="str">
        <f t="shared" si="62"/>
        <v/>
      </c>
      <c r="DY35" s="10" t="str">
        <f t="shared" si="87"/>
        <v/>
      </c>
      <c r="DZ35" s="28" t="str">
        <f>IF(DV35&lt;&gt;"",1/(DX35^2+IF(Additional_model="Fixed effect",0,'Publication Bias Analysis'!L$32)),"")</f>
        <v/>
      </c>
      <c r="EA35" s="40" t="str">
        <f>IF(DV35&lt;&gt;"",DW:DW-'Publication Bias Analysis'!I$37,"")</f>
        <v/>
      </c>
      <c r="EB35" s="9"/>
      <c r="EC35" s="48">
        <v>34</v>
      </c>
      <c r="ED35" s="10" t="e">
        <f t="shared" si="88"/>
        <v>#N/A</v>
      </c>
      <c r="EE35" s="40" t="e">
        <f t="shared" si="89"/>
        <v>#N/A</v>
      </c>
      <c r="EG35" s="133"/>
      <c r="EH35" s="10" t="str">
        <f t="shared" si="66"/>
        <v/>
      </c>
      <c r="EI35" s="40" t="str">
        <f>IF(AND(Include_study="Yes",Sufficient_data="Yes"),Z_score-('Publication Bias Analysis'!P$3+'Publication Bias Analysis'!P$4*Inverse_standard_error),"")</f>
        <v/>
      </c>
      <c r="EK35" s="133"/>
      <c r="EL35" s="10" t="str">
        <f>IF(AND(Include_study="Yes",Sufficient_data="Yes"),(CZ:CZ-SUMPRODUCT(Calculations!CP:CP,'Publication Bias Analysis'!E:E)/SUM(Calculations!CP:CP))/(SQRT(EM:EM)),"")</f>
        <v/>
      </c>
      <c r="EM35" s="10" t="str">
        <f>IF(AND(Include_study="Yes",Sufficient_data="Yes"),'Publication Bias Analysis'!F:F^2-1/(SUM(Calculations!CP:CP)),"")</f>
        <v/>
      </c>
      <c r="EN35" s="14" t="str">
        <f t="shared" si="84"/>
        <v/>
      </c>
      <c r="EO35" s="14" t="str">
        <f t="shared" si="85"/>
        <v/>
      </c>
      <c r="EP35" s="14" t="str">
        <f>IF(AND(Include_study="Yes",Sufficient_data="Yes"),COUNTIFS(EN$2:EN34,"&lt;"&amp;EN35,EO$2:EO34,"&lt;"&amp;EO35)+COUNTIFS(EN36:EN$201,"&lt;"&amp;EN35,EO36:EO$201,"&lt;"&amp;EO35)+COUNTIFS(EN$2:EN34,"&gt;"&amp;EN35,EO$2:EO34,"&gt;"&amp;EO35)+COUNTIFS(EN36:EN$201,"&gt;"&amp;EN35,EO36:EO$201,"&gt;"&amp;EO35),"")</f>
        <v/>
      </c>
      <c r="EQ35" s="83" t="str">
        <f>IF(AND(Include_study="Yes",Sufficient_data="Yes"),COUNTIFS(EN$2:EN34,"&lt;"&amp;EN35,EO$2:EO34,"&gt;"&amp;EO35)+COUNTIFS(EN36:EN$201,"&lt;"&amp;EN35,EO36:EO$201,"&gt;"&amp;EO35)+COUNTIFS(EN$2:EN34,"&gt;"&amp;EN35,EO$2:EO34,"&lt;"&amp;EO35)+COUNTIFS(EN36:EN$201,"&gt;"&amp;EN35,EO36:EO$201,"&lt;"&amp;EO35),"")</f>
        <v/>
      </c>
      <c r="ES35" s="133"/>
      <c r="EX35" s="133"/>
      <c r="EY35" s="10" t="e">
        <f t="shared" si="152"/>
        <v>#N/A</v>
      </c>
      <c r="EZ35" s="10" t="e">
        <f t="shared" si="153"/>
        <v>#N/A</v>
      </c>
      <c r="FA35" s="10" t="str">
        <f t="shared" si="154"/>
        <v/>
      </c>
      <c r="FB35" s="40" t="str">
        <f>IF(AND(Include_study="Yes",Sufficient_data="Yes"),Z_score-('Publication Bias Analysis'!AK63+'Publication Bias Analysis'!AK$31*Inverse_standard_error),"")</f>
        <v/>
      </c>
      <c r="FH35" s="133"/>
      <c r="FI35" s="14" t="str">
        <f>IF(Z_score&lt;&gt;"",RANK('Publication Bias Analysis'!AS:AS,'Publication Bias Analysis'!AS:AS,1)+COUNTIF('Publication Bias Analysis'!AS$2:AS34,'Publication Bias Analysis'!AS35),"")</f>
        <v/>
      </c>
      <c r="FJ35" s="10" t="str">
        <f t="shared" si="155"/>
        <v/>
      </c>
      <c r="FK35" s="10" t="e">
        <f>IF(AND(Include_study="Yes",Sufficient_data="Yes"),'Publication Bias Analysis'!AR35,NA())</f>
        <v>#N/A</v>
      </c>
      <c r="FL35" s="28" t="e">
        <f>IF(AND(Include_study="Yes",Sufficient_data="Yes"),'Publication Bias Analysis'!AS35,NA())</f>
        <v>#N/A</v>
      </c>
      <c r="FM35" s="10" t="str">
        <f>IF(AND(Include_study="Yes",Sufficient_data="Yes"),'Publication Bias Analysis'!AR:AR-AVERAGE('Publication Bias Analysis'!AR:AR),"")</f>
        <v/>
      </c>
      <c r="FN35" s="40" t="str">
        <f>IF(AND(Include_study="Yes",Sufficient_data="Yes"),FL:FL-('Publication Bias Analysis'!AV$30+FK:FK*'Publication Bias Analysis'!AV$31),"")</f>
        <v/>
      </c>
      <c r="FT35" s="133"/>
      <c r="FU35" s="10" t="str">
        <f t="shared" si="156"/>
        <v/>
      </c>
      <c r="FV35" s="19" t="str">
        <f t="shared" si="90"/>
        <v/>
      </c>
      <c r="FW35" s="40" t="str">
        <f t="shared" si="79"/>
        <v/>
      </c>
    </row>
    <row r="36" spans="1:179" x14ac:dyDescent="0.2">
      <c r="A36" s="129"/>
      <c r="B36" s="26" t="str">
        <f t="shared" si="91"/>
        <v/>
      </c>
      <c r="C36" s="26" t="str">
        <f>IF(B36&lt;&gt;"",IF(B36=0,COUNTIF(B$2:B35,0)+1,COUNTIF(B$2:B35,B36)+B36+COUNTIF(B:B,0)),"")</f>
        <v/>
      </c>
      <c r="D36" s="26" t="str">
        <f t="shared" si="92"/>
        <v/>
      </c>
      <c r="E36" s="10" t="str">
        <f>IF(AND(Sufficient_data="Yes",Include_study="Yes",Input!Study_name&lt;&gt;""),Input!Study_name,"")</f>
        <v/>
      </c>
      <c r="F36" s="10" t="str">
        <f>IF(AND(Sufficient_data="Yes",Include_study="Yes"),Input!Correlation,"")</f>
        <v/>
      </c>
      <c r="G36" s="10" t="str">
        <f t="shared" si="93"/>
        <v/>
      </c>
      <c r="H36" s="10" t="str">
        <f>IF(AND(Sufficient_data="Yes",Include_study="Yes"),Input!Number_of_subjects,"")</f>
        <v/>
      </c>
      <c r="I36" s="10" t="str">
        <f t="shared" si="3"/>
        <v/>
      </c>
      <c r="J36" s="10" t="str">
        <f t="shared" si="94"/>
        <v/>
      </c>
      <c r="K36" s="10" t="str">
        <f t="shared" si="95"/>
        <v/>
      </c>
      <c r="L36" s="10" t="str">
        <f t="shared" si="96"/>
        <v/>
      </c>
      <c r="M36" s="10" t="str">
        <f t="shared" si="97"/>
        <v/>
      </c>
      <c r="N36" s="10" t="str">
        <f t="shared" si="98"/>
        <v/>
      </c>
      <c r="O36" s="106" t="str">
        <f t="shared" si="99"/>
        <v/>
      </c>
      <c r="P36" s="68" t="str">
        <f t="shared" si="100"/>
        <v/>
      </c>
      <c r="R36" s="57" t="e">
        <f t="shared" si="101"/>
        <v>#N/A</v>
      </c>
      <c r="S36" s="10" t="e">
        <f t="shared" si="102"/>
        <v>#N/A</v>
      </c>
      <c r="T36" s="40" t="e">
        <f t="shared" si="103"/>
        <v>#N/A</v>
      </c>
      <c r="Y36" s="129"/>
      <c r="Z36" s="26" t="str">
        <f t="shared" si="104"/>
        <v/>
      </c>
      <c r="AA36" s="26" t="str">
        <f>IF(AND(Sufficient_data="Yes",Include_study="Yes",Input!Study_name&lt;&gt;"",Subgroup&lt;&gt;""),Input!Study_name,"")</f>
        <v/>
      </c>
      <c r="AB36" s="10" t="str">
        <f t="shared" si="105"/>
        <v/>
      </c>
      <c r="AC36" s="10" t="str">
        <f>IF(AND(Sufficient_data="Yes",Include_study="Yes",Subgroup&lt;&gt;""),Input!Correlation,"")</f>
        <v/>
      </c>
      <c r="AD36" s="10" t="str">
        <f t="shared" si="106"/>
        <v/>
      </c>
      <c r="AE36" s="10" t="str">
        <f t="shared" si="107"/>
        <v/>
      </c>
      <c r="AF36" s="10" t="str">
        <f t="shared" si="108"/>
        <v/>
      </c>
      <c r="AG36" s="10" t="str">
        <f t="shared" si="109"/>
        <v/>
      </c>
      <c r="AH36" s="4" t="str">
        <f t="shared" si="110"/>
        <v/>
      </c>
      <c r="AI36" s="35" t="str">
        <f t="shared" si="111"/>
        <v/>
      </c>
      <c r="AJ36" s="108" t="str">
        <f t="shared" si="112"/>
        <v/>
      </c>
      <c r="AK36" s="68" t="str">
        <f t="shared" si="113"/>
        <v/>
      </c>
      <c r="AM36" s="57" t="e">
        <f t="shared" si="114"/>
        <v>#N/A</v>
      </c>
      <c r="AN36" s="10" t="e">
        <f t="shared" si="115"/>
        <v>#N/A</v>
      </c>
      <c r="AO36" s="40" t="e">
        <f t="shared" si="116"/>
        <v>#N/A</v>
      </c>
      <c r="AQ36" s="71" t="str">
        <f t="shared" si="117"/>
        <v/>
      </c>
      <c r="AR36" s="10" t="str">
        <f>IF(AND(Sufficient_data="Yes",Include_study="Yes",Subgroup&lt;&gt;""),IF(COUNTIFS(Input!F$2:F35,"="&amp;"Yes",Input!C$2:C35,"="&amp;"Yes",Input!G$2:G35,"="&amp;Subgroup)&gt;0,"",Subgroup),"")</f>
        <v/>
      </c>
      <c r="AS36" s="26" t="str">
        <f t="shared" si="118"/>
        <v/>
      </c>
      <c r="AT36" s="14" t="str">
        <f t="shared" si="119"/>
        <v/>
      </c>
      <c r="AU36" s="10" t="str">
        <f t="shared" si="120"/>
        <v/>
      </c>
      <c r="AV36" s="19" t="str">
        <f t="shared" si="121"/>
        <v/>
      </c>
      <c r="AW36" s="10" t="str">
        <f t="shared" si="122"/>
        <v/>
      </c>
      <c r="AX36" s="10" t="str">
        <f t="shared" si="123"/>
        <v/>
      </c>
      <c r="AY36" s="10" t="str">
        <f t="shared" si="124"/>
        <v/>
      </c>
      <c r="AZ36" s="10" t="str">
        <f t="shared" si="125"/>
        <v/>
      </c>
      <c r="BA36" s="10" t="str">
        <f t="shared" si="126"/>
        <v/>
      </c>
      <c r="BB36" s="10" t="str">
        <f t="shared" si="127"/>
        <v/>
      </c>
      <c r="BC36" s="10" t="str">
        <f t="shared" si="128"/>
        <v/>
      </c>
      <c r="BD36" s="26" t="str">
        <f t="shared" si="129"/>
        <v/>
      </c>
      <c r="BE36" s="10" t="str">
        <f t="shared" si="130"/>
        <v/>
      </c>
      <c r="BF36" s="10" t="str">
        <f t="shared" si="131"/>
        <v/>
      </c>
      <c r="BG36" s="10" t="str">
        <f t="shared" si="132"/>
        <v/>
      </c>
      <c r="BH36" s="10" t="str">
        <f t="shared" si="133"/>
        <v/>
      </c>
      <c r="BI36" s="10" t="str">
        <f t="shared" si="134"/>
        <v/>
      </c>
      <c r="BJ36" s="10" t="str">
        <f t="shared" si="135"/>
        <v/>
      </c>
      <c r="BK36" s="10" t="str">
        <f t="shared" si="136"/>
        <v/>
      </c>
      <c r="BL36" s="10" t="str">
        <f t="shared" si="137"/>
        <v/>
      </c>
      <c r="BM36" s="10" t="str">
        <f t="shared" si="138"/>
        <v/>
      </c>
      <c r="BN36" s="10" t="e">
        <f t="shared" si="139"/>
        <v>#N/A</v>
      </c>
      <c r="BO36" s="10" t="str">
        <f t="shared" si="140"/>
        <v/>
      </c>
      <c r="BP36" s="10" t="str">
        <f t="shared" si="141"/>
        <v/>
      </c>
      <c r="BQ36" s="10" t="str">
        <f t="shared" si="142"/>
        <v/>
      </c>
      <c r="BR36" s="28" t="str">
        <f t="shared" si="143"/>
        <v/>
      </c>
      <c r="BS36" s="40" t="str">
        <f t="shared" si="75"/>
        <v/>
      </c>
      <c r="BU36" s="136" t="s">
        <v>259</v>
      </c>
      <c r="BV36" s="136"/>
      <c r="BX36" s="138"/>
      <c r="BY36" s="10" t="e">
        <f t="shared" si="144"/>
        <v>#N/A</v>
      </c>
      <c r="BZ36" s="10" t="e">
        <f t="shared" si="145"/>
        <v>#N/A</v>
      </c>
      <c r="CA36" s="10" t="str">
        <f t="shared" si="146"/>
        <v/>
      </c>
      <c r="CB36" s="10" t="str">
        <f>IF(AND(Sufficient_data="Yes",Include_study="Yes",Moderator&lt;&gt;""),'Moderator Analysis'!F:F-CL$2,"")</f>
        <v/>
      </c>
      <c r="CC36" s="10" t="str">
        <f>IF(AND(Sufficient_data="Yes",Include_study="Yes",Moderator&lt;&gt;""),'Moderator Analysis'!E:E-CL$3,"")</f>
        <v/>
      </c>
      <c r="CD36" s="40" t="str">
        <f>IF(AND(Sufficient_data="Yes",Include_study="Yes",Moderator&lt;&gt;""),CA:CA*('Moderator Analysis'!F:F-CL$5-CL$4*'Moderator Analysis'!E:E)^2,"")</f>
        <v/>
      </c>
      <c r="CF36" s="75" t="str">
        <f t="shared" si="147"/>
        <v/>
      </c>
      <c r="CG36" s="18" t="str">
        <f>IF(AND(Sufficient_data="Yes",Include_study="Yes",CF36&lt;&gt;""),'Moderator Analysis'!F:F-'Moderator Analysis'!J$37,"")</f>
        <v/>
      </c>
      <c r="CH36" s="18" t="str">
        <f>IF(AND(Sufficient_data="Yes",Include_study="Yes",CF36&lt;&gt;""),'Moderator Analysis'!E:E-SUMPRODUCT('Moderator Analysis'!E:E,CF:CF)/SUM(CF:CF),"")</f>
        <v/>
      </c>
      <c r="CI36" s="79" t="str">
        <f>IF(AND(Sufficient_data="Yes",Include_study="Yes",CF36&lt;&gt;""),CF:CF*('Moderator Analysis'!F:F-'Moderator Analysis'!J$29-'Moderator Analysis'!J$30*'Moderator Analysis'!E:E)^2,"")</f>
        <v/>
      </c>
      <c r="CJ36" s="12"/>
      <c r="CN36" s="138"/>
      <c r="CO36" s="140"/>
      <c r="CP36" s="28" t="str">
        <f>IF(AND(Include_study="Yes",Sufficient_data="Yes"),1/'Publication Bias Analysis'!F36^2,"")</f>
        <v/>
      </c>
      <c r="CQ36" s="28" t="str">
        <f>IF(AND(Include_study="Yes",Sufficient_data="Yes"),1/('Publication Bias Analysis'!F:F^2+IF(Additional_model="Fixed effect",0,Calculations!DD$11)),"")</f>
        <v/>
      </c>
      <c r="CR36" s="28" t="str">
        <f>IF(AND(Include_study="Yes",Sufficient_data="Yes"),1/('Publication Bias Analysis'!F:F^2+IF(Additional_model="Fixed effect",0,'Publication Bias Analysis'!L$32)),"")</f>
        <v/>
      </c>
      <c r="CS36" s="28" t="str">
        <f>IF(AND(Include_study="Yes",Sufficient_data="Yes"),'Publication Bias Analysis'!E:E-IF(Trim_and_fill="Off",'Publication Bias Analysis'!I$29,'Publication Bias Analysis'!I$37),"")</f>
        <v/>
      </c>
      <c r="CT36" s="28" t="str">
        <f t="shared" si="148"/>
        <v/>
      </c>
      <c r="CU36" s="28" t="str">
        <f t="shared" si="149"/>
        <v/>
      </c>
      <c r="CV36" s="90" t="str">
        <f t="shared" si="150"/>
        <v/>
      </c>
      <c r="CW36" s="89" t="str">
        <f>IF(AND(Include_study="Yes",Sufficient_data="Yes"),CV:CV+IF(DH:DH&lt;0,-1,1)*COUNTIF(CV$2:CV35,CV:CV),"")</f>
        <v/>
      </c>
      <c r="CX36" s="89" t="str">
        <f>IF(AND(Include_study="Yes",Sufficient_data="Yes"),RANK(DL:DL,DL:DL,1)*IF(DK:DK&lt;0,-1,1)+IF(DK:DK&lt;0,-1,1)*COUNTIF(CV$2:CV35,CV:CV),"")</f>
        <v/>
      </c>
      <c r="CY36" s="89" t="str">
        <f>IF(AND(Include_study="Yes",Sufficient_data="Yes"),RANK(DO:DO,DO:DO,1)*IF(DN:DN&lt;0,-1,1)+IF(DN:DN&lt;0,-1,1)*COUNTIF(CV$2:CV35,CV:CV),"")</f>
        <v/>
      </c>
      <c r="CZ36" s="10" t="e">
        <f>IF(AND(Include_study="Yes",Sufficient_data="Yes"),'Publication Bias Analysis'!E:E,NA())</f>
        <v>#N/A</v>
      </c>
      <c r="DA36" s="40" t="e">
        <f>IF(AND(Include_study="Yes",Sufficient_data="Yes"),'Publication Bias Analysis'!F:F,NA())</f>
        <v>#N/A</v>
      </c>
      <c r="DG36" s="133"/>
      <c r="DH36" s="28" t="str">
        <f>IF(AND(Include_study="Yes",Sufficient_data="Yes"),IF('Publication Bias Analysis'!L$38="Left",CZ:CZ-'Publication Bias Analysis'!I$29,'Publication Bias Analysis'!I$29-'Publication Bias Analysis'!E:E),"")</f>
        <v/>
      </c>
      <c r="DI36" s="28" t="str">
        <f t="shared" si="81"/>
        <v/>
      </c>
      <c r="DJ36" s="40" t="str">
        <f>IF(AND(Include_study="Yes",Sufficient_data="Yes"),1/('Publication Bias Analysis'!F:F^2+IF(Additional_model="Fixed effect",0,$DS$6)),"")</f>
        <v/>
      </c>
      <c r="DK36" s="28" t="str">
        <f>IF(AND(Include_study="Yes",Sufficient_data="Yes"),IF('Publication Bias Analysis'!L$38="Left",CZ:CZ-DS$3,DS$3-'Publication Bias Analysis'!E:E),"")</f>
        <v/>
      </c>
      <c r="DL36" s="28" t="str">
        <f t="shared" si="82"/>
        <v/>
      </c>
      <c r="DM36" s="40" t="str">
        <f>IF(AND(DK36&lt;&gt;"",CW36&lt;=MAX(CW:CW)-DS$7),1/('Publication Bias Analysis'!F:F^2+IF(Additional_model="Fixed effect",0,$DS$13)),"")</f>
        <v/>
      </c>
      <c r="DN36" s="10" t="str">
        <f>IF(AND(Include_study="Yes",Sufficient_data="Yes"),IF('Publication Bias Analysis'!L$38="Left",CZ:CZ-DS$10,DS$10-CZ:CZ),"")</f>
        <v/>
      </c>
      <c r="DO36" s="10" t="str">
        <f t="shared" si="83"/>
        <v/>
      </c>
      <c r="DP36" s="40" t="str">
        <f t="shared" si="151"/>
        <v/>
      </c>
      <c r="DT36"/>
      <c r="DU36" s="48">
        <v>35</v>
      </c>
      <c r="DV36" s="14" t="str">
        <f>IF(Trim_and_fill="On",IF(DS$21&gt;(COUNT(DV$2:DV35)),IF(COUNTIF(CW:CW,-1*(MAX(CW:CW)-DU36+1))=1,"",MAX(CW:CW)-DU36+1),""),"")</f>
        <v/>
      </c>
      <c r="DW36" s="10" t="str">
        <f t="shared" si="61"/>
        <v/>
      </c>
      <c r="DX36" s="10" t="str">
        <f t="shared" si="62"/>
        <v/>
      </c>
      <c r="DY36" s="10" t="str">
        <f t="shared" si="87"/>
        <v/>
      </c>
      <c r="DZ36" s="28" t="str">
        <f>IF(DV36&lt;&gt;"",1/(DX36^2+IF(Additional_model="Fixed effect",0,'Publication Bias Analysis'!L$32)),"")</f>
        <v/>
      </c>
      <c r="EA36" s="40" t="str">
        <f>IF(DV36&lt;&gt;"",DW:DW-'Publication Bias Analysis'!I$37,"")</f>
        <v/>
      </c>
      <c r="EB36" s="9"/>
      <c r="EC36" s="48">
        <v>35</v>
      </c>
      <c r="ED36" s="10" t="e">
        <f t="shared" si="88"/>
        <v>#N/A</v>
      </c>
      <c r="EE36" s="40" t="e">
        <f t="shared" si="89"/>
        <v>#N/A</v>
      </c>
      <c r="EG36" s="133"/>
      <c r="EH36" s="10" t="str">
        <f t="shared" si="66"/>
        <v/>
      </c>
      <c r="EI36" s="40" t="str">
        <f>IF(AND(Include_study="Yes",Sufficient_data="Yes"),Z_score-('Publication Bias Analysis'!P$3+'Publication Bias Analysis'!P$4*Inverse_standard_error),"")</f>
        <v/>
      </c>
      <c r="EK36" s="133"/>
      <c r="EL36" s="10" t="str">
        <f>IF(AND(Include_study="Yes",Sufficient_data="Yes"),(CZ:CZ-SUMPRODUCT(Calculations!CP:CP,'Publication Bias Analysis'!E:E)/SUM(Calculations!CP:CP))/(SQRT(EM:EM)),"")</f>
        <v/>
      </c>
      <c r="EM36" s="10" t="str">
        <f>IF(AND(Include_study="Yes",Sufficient_data="Yes"),'Publication Bias Analysis'!F:F^2-1/(SUM(Calculations!CP:CP)),"")</f>
        <v/>
      </c>
      <c r="EN36" s="14" t="str">
        <f t="shared" si="84"/>
        <v/>
      </c>
      <c r="EO36" s="14" t="str">
        <f t="shared" si="85"/>
        <v/>
      </c>
      <c r="EP36" s="14" t="str">
        <f>IF(AND(Include_study="Yes",Sufficient_data="Yes"),COUNTIFS(EN$2:EN35,"&lt;"&amp;EN36,EO$2:EO35,"&lt;"&amp;EO36)+COUNTIFS(EN37:EN$201,"&lt;"&amp;EN36,EO37:EO$201,"&lt;"&amp;EO36)+COUNTIFS(EN$2:EN35,"&gt;"&amp;EN36,EO$2:EO35,"&gt;"&amp;EO36)+COUNTIFS(EN37:EN$201,"&gt;"&amp;EN36,EO37:EO$201,"&gt;"&amp;EO36),"")</f>
        <v/>
      </c>
      <c r="EQ36" s="83" t="str">
        <f>IF(AND(Include_study="Yes",Sufficient_data="Yes"),COUNTIFS(EN$2:EN35,"&lt;"&amp;EN36,EO$2:EO35,"&gt;"&amp;EO36)+COUNTIFS(EN37:EN$201,"&lt;"&amp;EN36,EO37:EO$201,"&gt;"&amp;EO36)+COUNTIFS(EN$2:EN35,"&gt;"&amp;EN36,EO$2:EO35,"&lt;"&amp;EO36)+COUNTIFS(EN37:EN$201,"&gt;"&amp;EN36,EO37:EO$201,"&lt;"&amp;EO36),"")</f>
        <v/>
      </c>
      <c r="ES36" s="133"/>
      <c r="EX36" s="133"/>
      <c r="EY36" s="10" t="e">
        <f t="shared" si="152"/>
        <v>#N/A</v>
      </c>
      <c r="EZ36" s="10" t="e">
        <f t="shared" si="153"/>
        <v>#N/A</v>
      </c>
      <c r="FA36" s="10" t="str">
        <f t="shared" si="154"/>
        <v/>
      </c>
      <c r="FB36" s="40" t="str">
        <f>IF(AND(Include_study="Yes",Sufficient_data="Yes"),Z_score-('Publication Bias Analysis'!AK64+'Publication Bias Analysis'!AK$31*Inverse_standard_error),"")</f>
        <v/>
      </c>
      <c r="FH36" s="133"/>
      <c r="FI36" s="14" t="str">
        <f>IF(Z_score&lt;&gt;"",RANK('Publication Bias Analysis'!AS:AS,'Publication Bias Analysis'!AS:AS,1)+COUNTIF('Publication Bias Analysis'!AS$2:AS35,'Publication Bias Analysis'!AS36),"")</f>
        <v/>
      </c>
      <c r="FJ36" s="10" t="str">
        <f t="shared" si="155"/>
        <v/>
      </c>
      <c r="FK36" s="10" t="e">
        <f>IF(AND(Include_study="Yes",Sufficient_data="Yes"),'Publication Bias Analysis'!AR36,NA())</f>
        <v>#N/A</v>
      </c>
      <c r="FL36" s="28" t="e">
        <f>IF(AND(Include_study="Yes",Sufficient_data="Yes"),'Publication Bias Analysis'!AS36,NA())</f>
        <v>#N/A</v>
      </c>
      <c r="FM36" s="10" t="str">
        <f>IF(AND(Include_study="Yes",Sufficient_data="Yes"),'Publication Bias Analysis'!AR:AR-AVERAGE('Publication Bias Analysis'!AR:AR),"")</f>
        <v/>
      </c>
      <c r="FN36" s="40" t="str">
        <f>IF(AND(Include_study="Yes",Sufficient_data="Yes"),FL:FL-('Publication Bias Analysis'!AV$30+FK:FK*'Publication Bias Analysis'!AV$31),"")</f>
        <v/>
      </c>
      <c r="FT36" s="133"/>
      <c r="FU36" s="10" t="str">
        <f t="shared" si="156"/>
        <v/>
      </c>
      <c r="FV36" s="19" t="str">
        <f t="shared" si="90"/>
        <v/>
      </c>
      <c r="FW36" s="40" t="str">
        <f t="shared" si="79"/>
        <v/>
      </c>
    </row>
    <row r="37" spans="1:179" x14ac:dyDescent="0.2">
      <c r="A37" s="129"/>
      <c r="B37" s="26" t="str">
        <f t="shared" si="91"/>
        <v/>
      </c>
      <c r="C37" s="26" t="str">
        <f>IF(B37&lt;&gt;"",IF(B37=0,COUNTIF(B$2:B36,0)+1,COUNTIF(B$2:B36,B37)+B37+COUNTIF(B:B,0)),"")</f>
        <v/>
      </c>
      <c r="D37" s="26" t="str">
        <f t="shared" si="92"/>
        <v/>
      </c>
      <c r="E37" s="10" t="str">
        <f>IF(AND(Sufficient_data="Yes",Include_study="Yes",Input!Study_name&lt;&gt;""),Input!Study_name,"")</f>
        <v/>
      </c>
      <c r="F37" s="10" t="str">
        <f>IF(AND(Sufficient_data="Yes",Include_study="Yes"),Input!Correlation,"")</f>
        <v/>
      </c>
      <c r="G37" s="10" t="str">
        <f t="shared" si="93"/>
        <v/>
      </c>
      <c r="H37" s="10" t="str">
        <f>IF(AND(Sufficient_data="Yes",Include_study="Yes"),Input!Number_of_subjects,"")</f>
        <v/>
      </c>
      <c r="I37" s="10" t="str">
        <f t="shared" si="3"/>
        <v/>
      </c>
      <c r="J37" s="10" t="str">
        <f t="shared" si="94"/>
        <v/>
      </c>
      <c r="K37" s="10" t="str">
        <f t="shared" si="95"/>
        <v/>
      </c>
      <c r="L37" s="10" t="str">
        <f t="shared" si="96"/>
        <v/>
      </c>
      <c r="M37" s="10" t="str">
        <f t="shared" si="97"/>
        <v/>
      </c>
      <c r="N37" s="10" t="str">
        <f t="shared" si="98"/>
        <v/>
      </c>
      <c r="O37" s="106" t="str">
        <f t="shared" si="99"/>
        <v/>
      </c>
      <c r="P37" s="68" t="str">
        <f t="shared" si="100"/>
        <v/>
      </c>
      <c r="R37" s="57" t="e">
        <f t="shared" si="101"/>
        <v>#N/A</v>
      </c>
      <c r="S37" s="10" t="e">
        <f t="shared" si="102"/>
        <v>#N/A</v>
      </c>
      <c r="T37" s="40" t="e">
        <f t="shared" si="103"/>
        <v>#N/A</v>
      </c>
      <c r="Y37" s="129"/>
      <c r="Z37" s="26" t="str">
        <f t="shared" si="104"/>
        <v/>
      </c>
      <c r="AA37" s="26" t="str">
        <f>IF(AND(Sufficient_data="Yes",Include_study="Yes",Input!Study_name&lt;&gt;"",Subgroup&lt;&gt;""),Input!Study_name,"")</f>
        <v/>
      </c>
      <c r="AB37" s="10" t="str">
        <f t="shared" si="105"/>
        <v/>
      </c>
      <c r="AC37" s="10" t="str">
        <f>IF(AND(Sufficient_data="Yes",Include_study="Yes",Subgroup&lt;&gt;""),Input!Correlation,"")</f>
        <v/>
      </c>
      <c r="AD37" s="10" t="str">
        <f t="shared" si="106"/>
        <v/>
      </c>
      <c r="AE37" s="10" t="str">
        <f t="shared" si="107"/>
        <v/>
      </c>
      <c r="AF37" s="10" t="str">
        <f t="shared" si="108"/>
        <v/>
      </c>
      <c r="AG37" s="10" t="str">
        <f t="shared" si="109"/>
        <v/>
      </c>
      <c r="AH37" s="4" t="str">
        <f t="shared" si="110"/>
        <v/>
      </c>
      <c r="AI37" s="35" t="str">
        <f t="shared" si="111"/>
        <v/>
      </c>
      <c r="AJ37" s="108" t="str">
        <f t="shared" si="112"/>
        <v/>
      </c>
      <c r="AK37" s="68" t="str">
        <f t="shared" si="113"/>
        <v/>
      </c>
      <c r="AM37" s="57" t="e">
        <f t="shared" si="114"/>
        <v>#N/A</v>
      </c>
      <c r="AN37" s="10" t="e">
        <f t="shared" si="115"/>
        <v>#N/A</v>
      </c>
      <c r="AO37" s="40" t="e">
        <f t="shared" si="116"/>
        <v>#N/A</v>
      </c>
      <c r="AQ37" s="71" t="str">
        <f t="shared" si="117"/>
        <v/>
      </c>
      <c r="AR37" s="10" t="str">
        <f>IF(AND(Sufficient_data="Yes",Include_study="Yes",Subgroup&lt;&gt;""),IF(COUNTIFS(Input!F$2:F36,"="&amp;"Yes",Input!C$2:C36,"="&amp;"Yes",Input!G$2:G36,"="&amp;Subgroup)&gt;0,"",Subgroup),"")</f>
        <v/>
      </c>
      <c r="AS37" s="26" t="str">
        <f t="shared" si="118"/>
        <v/>
      </c>
      <c r="AT37" s="14" t="str">
        <f t="shared" si="119"/>
        <v/>
      </c>
      <c r="AU37" s="10" t="str">
        <f t="shared" si="120"/>
        <v/>
      </c>
      <c r="AV37" s="19" t="str">
        <f t="shared" si="121"/>
        <v/>
      </c>
      <c r="AW37" s="10" t="str">
        <f t="shared" si="122"/>
        <v/>
      </c>
      <c r="AX37" s="10" t="str">
        <f t="shared" si="123"/>
        <v/>
      </c>
      <c r="AY37" s="10" t="str">
        <f t="shared" si="124"/>
        <v/>
      </c>
      <c r="AZ37" s="10" t="str">
        <f t="shared" si="125"/>
        <v/>
      </c>
      <c r="BA37" s="10" t="str">
        <f t="shared" si="126"/>
        <v/>
      </c>
      <c r="BB37" s="10" t="str">
        <f t="shared" si="127"/>
        <v/>
      </c>
      <c r="BC37" s="10" t="str">
        <f t="shared" si="128"/>
        <v/>
      </c>
      <c r="BD37" s="26" t="str">
        <f t="shared" si="129"/>
        <v/>
      </c>
      <c r="BE37" s="10" t="str">
        <f t="shared" si="130"/>
        <v/>
      </c>
      <c r="BF37" s="10" t="str">
        <f t="shared" si="131"/>
        <v/>
      </c>
      <c r="BG37" s="10" t="str">
        <f t="shared" si="132"/>
        <v/>
      </c>
      <c r="BH37" s="10" t="str">
        <f t="shared" si="133"/>
        <v/>
      </c>
      <c r="BI37" s="10" t="str">
        <f t="shared" si="134"/>
        <v/>
      </c>
      <c r="BJ37" s="10" t="str">
        <f t="shared" si="135"/>
        <v/>
      </c>
      <c r="BK37" s="10" t="str">
        <f t="shared" si="136"/>
        <v/>
      </c>
      <c r="BL37" s="10" t="str">
        <f t="shared" si="137"/>
        <v/>
      </c>
      <c r="BM37" s="10" t="str">
        <f t="shared" si="138"/>
        <v/>
      </c>
      <c r="BN37" s="10" t="e">
        <f t="shared" si="139"/>
        <v>#N/A</v>
      </c>
      <c r="BO37" s="10" t="str">
        <f t="shared" si="140"/>
        <v/>
      </c>
      <c r="BP37" s="10" t="str">
        <f t="shared" si="141"/>
        <v/>
      </c>
      <c r="BQ37" s="10" t="str">
        <f t="shared" si="142"/>
        <v/>
      </c>
      <c r="BR37" s="28" t="str">
        <f t="shared" si="143"/>
        <v/>
      </c>
      <c r="BS37" s="40" t="str">
        <f t="shared" si="75"/>
        <v/>
      </c>
      <c r="BU37" s="137" t="s">
        <v>173</v>
      </c>
      <c r="BV37" s="137"/>
      <c r="BX37" s="138"/>
      <c r="BY37" s="10" t="e">
        <f t="shared" si="144"/>
        <v>#N/A</v>
      </c>
      <c r="BZ37" s="10" t="e">
        <f t="shared" si="145"/>
        <v>#N/A</v>
      </c>
      <c r="CA37" s="10" t="str">
        <f t="shared" si="146"/>
        <v/>
      </c>
      <c r="CB37" s="10" t="str">
        <f>IF(AND(Sufficient_data="Yes",Include_study="Yes",Moderator&lt;&gt;""),'Moderator Analysis'!F:F-CL$2,"")</f>
        <v/>
      </c>
      <c r="CC37" s="10" t="str">
        <f>IF(AND(Sufficient_data="Yes",Include_study="Yes",Moderator&lt;&gt;""),'Moderator Analysis'!E:E-CL$3,"")</f>
        <v/>
      </c>
      <c r="CD37" s="40" t="str">
        <f>IF(AND(Sufficient_data="Yes",Include_study="Yes",Moderator&lt;&gt;""),CA:CA*('Moderator Analysis'!F:F-CL$5-CL$4*'Moderator Analysis'!E:E)^2,"")</f>
        <v/>
      </c>
      <c r="CF37" s="75" t="str">
        <f t="shared" si="147"/>
        <v/>
      </c>
      <c r="CG37" s="18" t="str">
        <f>IF(AND(Sufficient_data="Yes",Include_study="Yes",CF37&lt;&gt;""),'Moderator Analysis'!F:F-'Moderator Analysis'!J$37,"")</f>
        <v/>
      </c>
      <c r="CH37" s="18" t="str">
        <f>IF(AND(Sufficient_data="Yes",Include_study="Yes",CF37&lt;&gt;""),'Moderator Analysis'!E:E-SUMPRODUCT('Moderator Analysis'!E:E,CF:CF)/SUM(CF:CF),"")</f>
        <v/>
      </c>
      <c r="CI37" s="79" t="str">
        <f>IF(AND(Sufficient_data="Yes",Include_study="Yes",CF37&lt;&gt;""),CF:CF*('Moderator Analysis'!F:F-'Moderator Analysis'!J$29-'Moderator Analysis'!J$30*'Moderator Analysis'!E:E)^2,"")</f>
        <v/>
      </c>
      <c r="CJ37" s="12"/>
      <c r="CN37" s="138"/>
      <c r="CO37" s="140"/>
      <c r="CP37" s="28" t="str">
        <f>IF(AND(Include_study="Yes",Sufficient_data="Yes"),1/'Publication Bias Analysis'!F37^2,"")</f>
        <v/>
      </c>
      <c r="CQ37" s="28" t="str">
        <f>IF(AND(Include_study="Yes",Sufficient_data="Yes"),1/('Publication Bias Analysis'!F:F^2+IF(Additional_model="Fixed effect",0,Calculations!DD$11)),"")</f>
        <v/>
      </c>
      <c r="CR37" s="28" t="str">
        <f>IF(AND(Include_study="Yes",Sufficient_data="Yes"),1/('Publication Bias Analysis'!F:F^2+IF(Additional_model="Fixed effect",0,'Publication Bias Analysis'!L$32)),"")</f>
        <v/>
      </c>
      <c r="CS37" s="28" t="str">
        <f>IF(AND(Include_study="Yes",Sufficient_data="Yes"),'Publication Bias Analysis'!E:E-IF(Trim_and_fill="Off",'Publication Bias Analysis'!I$29,'Publication Bias Analysis'!I$37),"")</f>
        <v/>
      </c>
      <c r="CT37" s="28" t="str">
        <f t="shared" si="148"/>
        <v/>
      </c>
      <c r="CU37" s="28" t="str">
        <f t="shared" si="149"/>
        <v/>
      </c>
      <c r="CV37" s="90" t="str">
        <f t="shared" si="150"/>
        <v/>
      </c>
      <c r="CW37" s="89" t="str">
        <f>IF(AND(Include_study="Yes",Sufficient_data="Yes"),CV:CV+IF(DH:DH&lt;0,-1,1)*COUNTIF(CV$2:CV36,CV:CV),"")</f>
        <v/>
      </c>
      <c r="CX37" s="89" t="str">
        <f>IF(AND(Include_study="Yes",Sufficient_data="Yes"),RANK(DL:DL,DL:DL,1)*IF(DK:DK&lt;0,-1,1)+IF(DK:DK&lt;0,-1,1)*COUNTIF(CV$2:CV36,CV:CV),"")</f>
        <v/>
      </c>
      <c r="CY37" s="89" t="str">
        <f>IF(AND(Include_study="Yes",Sufficient_data="Yes"),RANK(DO:DO,DO:DO,1)*IF(DN:DN&lt;0,-1,1)+IF(DN:DN&lt;0,-1,1)*COUNTIF(CV$2:CV36,CV:CV),"")</f>
        <v/>
      </c>
      <c r="CZ37" s="10" t="e">
        <f>IF(AND(Include_study="Yes",Sufficient_data="Yes"),'Publication Bias Analysis'!E:E,NA())</f>
        <v>#N/A</v>
      </c>
      <c r="DA37" s="40" t="e">
        <f>IF(AND(Include_study="Yes",Sufficient_data="Yes"),'Publication Bias Analysis'!F:F,NA())</f>
        <v>#N/A</v>
      </c>
      <c r="DG37" s="133"/>
      <c r="DH37" s="28" t="str">
        <f>IF(AND(Include_study="Yes",Sufficient_data="Yes"),IF('Publication Bias Analysis'!L$38="Left",CZ:CZ-'Publication Bias Analysis'!I$29,'Publication Bias Analysis'!I$29-'Publication Bias Analysis'!E:E),"")</f>
        <v/>
      </c>
      <c r="DI37" s="28" t="str">
        <f t="shared" si="81"/>
        <v/>
      </c>
      <c r="DJ37" s="40" t="str">
        <f>IF(AND(Include_study="Yes",Sufficient_data="Yes"),1/('Publication Bias Analysis'!F:F^2+IF(Additional_model="Fixed effect",0,$DS$6)),"")</f>
        <v/>
      </c>
      <c r="DK37" s="28" t="str">
        <f>IF(AND(Include_study="Yes",Sufficient_data="Yes"),IF('Publication Bias Analysis'!L$38="Left",CZ:CZ-DS$3,DS$3-'Publication Bias Analysis'!E:E),"")</f>
        <v/>
      </c>
      <c r="DL37" s="28" t="str">
        <f t="shared" si="82"/>
        <v/>
      </c>
      <c r="DM37" s="40" t="str">
        <f>IF(AND(DK37&lt;&gt;"",CW37&lt;=MAX(CW:CW)-DS$7),1/('Publication Bias Analysis'!F:F^2+IF(Additional_model="Fixed effect",0,$DS$13)),"")</f>
        <v/>
      </c>
      <c r="DN37" s="10" t="str">
        <f>IF(AND(Include_study="Yes",Sufficient_data="Yes"),IF('Publication Bias Analysis'!L$38="Left",CZ:CZ-DS$10,DS$10-CZ:CZ),"")</f>
        <v/>
      </c>
      <c r="DO37" s="10" t="str">
        <f t="shared" si="83"/>
        <v/>
      </c>
      <c r="DP37" s="40" t="str">
        <f t="shared" si="151"/>
        <v/>
      </c>
      <c r="DU37" s="48">
        <v>36</v>
      </c>
      <c r="DV37" s="14" t="str">
        <f>IF(Trim_and_fill="On",IF(DS$21&gt;(COUNT(DV$2:DV36)),IF(COUNTIF(CW:CW,-1*(MAX(CW:CW)-DU37+1))=1,"",MAX(CW:CW)-DU37+1),""),"")</f>
        <v/>
      </c>
      <c r="DW37" s="10" t="str">
        <f t="shared" si="61"/>
        <v/>
      </c>
      <c r="DX37" s="10" t="str">
        <f t="shared" si="62"/>
        <v/>
      </c>
      <c r="DY37" s="10" t="str">
        <f t="shared" si="87"/>
        <v/>
      </c>
      <c r="DZ37" s="28" t="str">
        <f>IF(DV37&lt;&gt;"",1/(DX37^2+IF(Additional_model="Fixed effect",0,'Publication Bias Analysis'!L$32)),"")</f>
        <v/>
      </c>
      <c r="EA37" s="40" t="str">
        <f>IF(DV37&lt;&gt;"",DW:DW-'Publication Bias Analysis'!I$37,"")</f>
        <v/>
      </c>
      <c r="EB37" s="9"/>
      <c r="EC37" s="48">
        <v>36</v>
      </c>
      <c r="ED37" s="10" t="e">
        <f t="shared" si="88"/>
        <v>#N/A</v>
      </c>
      <c r="EE37" s="40" t="e">
        <f t="shared" si="89"/>
        <v>#N/A</v>
      </c>
      <c r="EG37" s="133"/>
      <c r="EH37" s="10" t="str">
        <f t="shared" si="66"/>
        <v/>
      </c>
      <c r="EI37" s="40" t="str">
        <f>IF(AND(Include_study="Yes",Sufficient_data="Yes"),Z_score-('Publication Bias Analysis'!P$3+'Publication Bias Analysis'!P$4*Inverse_standard_error),"")</f>
        <v/>
      </c>
      <c r="EK37" s="133"/>
      <c r="EL37" s="10" t="str">
        <f>IF(AND(Include_study="Yes",Sufficient_data="Yes"),(CZ:CZ-SUMPRODUCT(Calculations!CP:CP,'Publication Bias Analysis'!E:E)/SUM(Calculations!CP:CP))/(SQRT(EM:EM)),"")</f>
        <v/>
      </c>
      <c r="EM37" s="10" t="str">
        <f>IF(AND(Include_study="Yes",Sufficient_data="Yes"),'Publication Bias Analysis'!F:F^2-1/(SUM(Calculations!CP:CP)),"")</f>
        <v/>
      </c>
      <c r="EN37" s="14" t="str">
        <f t="shared" si="84"/>
        <v/>
      </c>
      <c r="EO37" s="14" t="str">
        <f t="shared" si="85"/>
        <v/>
      </c>
      <c r="EP37" s="14" t="str">
        <f>IF(AND(Include_study="Yes",Sufficient_data="Yes"),COUNTIFS(EN$2:EN36,"&lt;"&amp;EN37,EO$2:EO36,"&lt;"&amp;EO37)+COUNTIFS(EN38:EN$201,"&lt;"&amp;EN37,EO38:EO$201,"&lt;"&amp;EO37)+COUNTIFS(EN$2:EN36,"&gt;"&amp;EN37,EO$2:EO36,"&gt;"&amp;EO37)+COUNTIFS(EN38:EN$201,"&gt;"&amp;EN37,EO38:EO$201,"&gt;"&amp;EO37),"")</f>
        <v/>
      </c>
      <c r="EQ37" s="83" t="str">
        <f>IF(AND(Include_study="Yes",Sufficient_data="Yes"),COUNTIFS(EN$2:EN36,"&lt;"&amp;EN37,EO$2:EO36,"&gt;"&amp;EO37)+COUNTIFS(EN38:EN$201,"&lt;"&amp;EN37,EO38:EO$201,"&gt;"&amp;EO37)+COUNTIFS(EN$2:EN36,"&gt;"&amp;EN37,EO$2:EO36,"&lt;"&amp;EO37)+COUNTIFS(EN38:EN$201,"&gt;"&amp;EN37,EO38:EO$201,"&lt;"&amp;EO37),"")</f>
        <v/>
      </c>
      <c r="ES37" s="133"/>
      <c r="EX37" s="133"/>
      <c r="EY37" s="10" t="e">
        <f t="shared" si="152"/>
        <v>#N/A</v>
      </c>
      <c r="EZ37" s="10" t="e">
        <f t="shared" si="153"/>
        <v>#N/A</v>
      </c>
      <c r="FA37" s="10" t="str">
        <f t="shared" si="154"/>
        <v/>
      </c>
      <c r="FB37" s="40" t="str">
        <f>IF(AND(Include_study="Yes",Sufficient_data="Yes"),Z_score-('Publication Bias Analysis'!AK65+'Publication Bias Analysis'!AK$31*Inverse_standard_error),"")</f>
        <v/>
      </c>
      <c r="FH37" s="133"/>
      <c r="FI37" s="14" t="str">
        <f>IF(Z_score&lt;&gt;"",RANK('Publication Bias Analysis'!AS:AS,'Publication Bias Analysis'!AS:AS,1)+COUNTIF('Publication Bias Analysis'!AS$2:AS36,'Publication Bias Analysis'!AS37),"")</f>
        <v/>
      </c>
      <c r="FJ37" s="10" t="str">
        <f t="shared" si="155"/>
        <v/>
      </c>
      <c r="FK37" s="10" t="e">
        <f>IF(AND(Include_study="Yes",Sufficient_data="Yes"),'Publication Bias Analysis'!AR37,NA())</f>
        <v>#N/A</v>
      </c>
      <c r="FL37" s="28" t="e">
        <f>IF(AND(Include_study="Yes",Sufficient_data="Yes"),'Publication Bias Analysis'!AS37,NA())</f>
        <v>#N/A</v>
      </c>
      <c r="FM37" s="10" t="str">
        <f>IF(AND(Include_study="Yes",Sufficient_data="Yes"),'Publication Bias Analysis'!AR:AR-AVERAGE('Publication Bias Analysis'!AR:AR),"")</f>
        <v/>
      </c>
      <c r="FN37" s="40" t="str">
        <f>IF(AND(Include_study="Yes",Sufficient_data="Yes"),FL:FL-('Publication Bias Analysis'!AV$30+FK:FK*'Publication Bias Analysis'!AV$31),"")</f>
        <v/>
      </c>
      <c r="FT37" s="133"/>
      <c r="FU37" s="10" t="str">
        <f t="shared" si="156"/>
        <v/>
      </c>
      <c r="FV37" s="19" t="str">
        <f t="shared" si="90"/>
        <v/>
      </c>
      <c r="FW37" s="40" t="str">
        <f t="shared" si="79"/>
        <v/>
      </c>
    </row>
    <row r="38" spans="1:179" x14ac:dyDescent="0.2">
      <c r="A38" s="129"/>
      <c r="B38" s="26" t="str">
        <f t="shared" si="91"/>
        <v/>
      </c>
      <c r="C38" s="26" t="str">
        <f>IF(B38&lt;&gt;"",IF(B38=0,COUNTIF(B$2:B37,0)+1,COUNTIF(B$2:B37,B38)+B38+COUNTIF(B:B,0)),"")</f>
        <v/>
      </c>
      <c r="D38" s="26" t="str">
        <f t="shared" si="92"/>
        <v/>
      </c>
      <c r="E38" s="10" t="str">
        <f>IF(AND(Sufficient_data="Yes",Include_study="Yes",Input!Study_name&lt;&gt;""),Input!Study_name,"")</f>
        <v/>
      </c>
      <c r="F38" s="10" t="str">
        <f>IF(AND(Sufficient_data="Yes",Include_study="Yes"),Input!Correlation,"")</f>
        <v/>
      </c>
      <c r="G38" s="10" t="str">
        <f t="shared" si="93"/>
        <v/>
      </c>
      <c r="H38" s="10" t="str">
        <f>IF(AND(Sufficient_data="Yes",Include_study="Yes"),Input!Number_of_subjects,"")</f>
        <v/>
      </c>
      <c r="I38" s="10" t="str">
        <f t="shared" si="3"/>
        <v/>
      </c>
      <c r="J38" s="10" t="str">
        <f t="shared" si="94"/>
        <v/>
      </c>
      <c r="K38" s="10" t="str">
        <f t="shared" si="95"/>
        <v/>
      </c>
      <c r="L38" s="10" t="str">
        <f t="shared" si="96"/>
        <v/>
      </c>
      <c r="M38" s="10" t="str">
        <f t="shared" si="97"/>
        <v/>
      </c>
      <c r="N38" s="10" t="str">
        <f t="shared" si="98"/>
        <v/>
      </c>
      <c r="O38" s="106" t="str">
        <f t="shared" si="99"/>
        <v/>
      </c>
      <c r="P38" s="68" t="str">
        <f t="shared" si="100"/>
        <v/>
      </c>
      <c r="R38" s="57" t="e">
        <f t="shared" si="101"/>
        <v>#N/A</v>
      </c>
      <c r="S38" s="10" t="e">
        <f t="shared" si="102"/>
        <v>#N/A</v>
      </c>
      <c r="T38" s="40" t="e">
        <f t="shared" si="103"/>
        <v>#N/A</v>
      </c>
      <c r="Y38" s="129"/>
      <c r="Z38" s="26" t="str">
        <f t="shared" si="104"/>
        <v/>
      </c>
      <c r="AA38" s="26" t="str">
        <f>IF(AND(Sufficient_data="Yes",Include_study="Yes",Input!Study_name&lt;&gt;"",Subgroup&lt;&gt;""),Input!Study_name,"")</f>
        <v/>
      </c>
      <c r="AB38" s="10" t="str">
        <f t="shared" si="105"/>
        <v/>
      </c>
      <c r="AC38" s="10" t="str">
        <f>IF(AND(Sufficient_data="Yes",Include_study="Yes",Subgroup&lt;&gt;""),Input!Correlation,"")</f>
        <v/>
      </c>
      <c r="AD38" s="10" t="str">
        <f t="shared" si="106"/>
        <v/>
      </c>
      <c r="AE38" s="10" t="str">
        <f t="shared" si="107"/>
        <v/>
      </c>
      <c r="AF38" s="10" t="str">
        <f t="shared" si="108"/>
        <v/>
      </c>
      <c r="AG38" s="10" t="str">
        <f t="shared" si="109"/>
        <v/>
      </c>
      <c r="AH38" s="4" t="str">
        <f t="shared" si="110"/>
        <v/>
      </c>
      <c r="AI38" s="35" t="str">
        <f t="shared" si="111"/>
        <v/>
      </c>
      <c r="AJ38" s="108" t="str">
        <f t="shared" si="112"/>
        <v/>
      </c>
      <c r="AK38" s="68" t="str">
        <f t="shared" si="113"/>
        <v/>
      </c>
      <c r="AM38" s="57" t="e">
        <f t="shared" si="114"/>
        <v>#N/A</v>
      </c>
      <c r="AN38" s="10" t="e">
        <f t="shared" si="115"/>
        <v>#N/A</v>
      </c>
      <c r="AO38" s="40" t="e">
        <f t="shared" si="116"/>
        <v>#N/A</v>
      </c>
      <c r="AQ38" s="71" t="str">
        <f t="shared" si="117"/>
        <v/>
      </c>
      <c r="AR38" s="10" t="str">
        <f>IF(AND(Sufficient_data="Yes",Include_study="Yes",Subgroup&lt;&gt;""),IF(COUNTIFS(Input!F$2:F37,"="&amp;"Yes",Input!C$2:C37,"="&amp;"Yes",Input!G$2:G37,"="&amp;Subgroup)&gt;0,"",Subgroup),"")</f>
        <v/>
      </c>
      <c r="AS38" s="26" t="str">
        <f t="shared" si="118"/>
        <v/>
      </c>
      <c r="AT38" s="14" t="str">
        <f t="shared" si="119"/>
        <v/>
      </c>
      <c r="AU38" s="10" t="str">
        <f t="shared" si="120"/>
        <v/>
      </c>
      <c r="AV38" s="19" t="str">
        <f t="shared" si="121"/>
        <v/>
      </c>
      <c r="AW38" s="10" t="str">
        <f t="shared" si="122"/>
        <v/>
      </c>
      <c r="AX38" s="10" t="str">
        <f t="shared" si="123"/>
        <v/>
      </c>
      <c r="AY38" s="10" t="str">
        <f t="shared" si="124"/>
        <v/>
      </c>
      <c r="AZ38" s="10" t="str">
        <f t="shared" si="125"/>
        <v/>
      </c>
      <c r="BA38" s="10" t="str">
        <f t="shared" si="126"/>
        <v/>
      </c>
      <c r="BB38" s="10" t="str">
        <f t="shared" si="127"/>
        <v/>
      </c>
      <c r="BC38" s="10" t="str">
        <f t="shared" si="128"/>
        <v/>
      </c>
      <c r="BD38" s="26" t="str">
        <f t="shared" si="129"/>
        <v/>
      </c>
      <c r="BE38" s="10" t="str">
        <f t="shared" si="130"/>
        <v/>
      </c>
      <c r="BF38" s="10" t="str">
        <f t="shared" si="131"/>
        <v/>
      </c>
      <c r="BG38" s="10" t="str">
        <f t="shared" si="132"/>
        <v/>
      </c>
      <c r="BH38" s="10" t="str">
        <f t="shared" si="133"/>
        <v/>
      </c>
      <c r="BI38" s="10" t="str">
        <f t="shared" si="134"/>
        <v/>
      </c>
      <c r="BJ38" s="10" t="str">
        <f t="shared" si="135"/>
        <v/>
      </c>
      <c r="BK38" s="10" t="str">
        <f t="shared" si="136"/>
        <v/>
      </c>
      <c r="BL38" s="10" t="str">
        <f t="shared" si="137"/>
        <v/>
      </c>
      <c r="BM38" s="10" t="str">
        <f t="shared" si="138"/>
        <v/>
      </c>
      <c r="BN38" s="10" t="e">
        <f t="shared" si="139"/>
        <v>#N/A</v>
      </c>
      <c r="BO38" s="10" t="str">
        <f t="shared" si="140"/>
        <v/>
      </c>
      <c r="BP38" s="10" t="str">
        <f t="shared" si="141"/>
        <v/>
      </c>
      <c r="BQ38" s="10" t="str">
        <f t="shared" si="142"/>
        <v/>
      </c>
      <c r="BR38" s="28" t="str">
        <f t="shared" si="143"/>
        <v/>
      </c>
      <c r="BS38" s="40" t="str">
        <f t="shared" si="75"/>
        <v/>
      </c>
      <c r="BU38" s="137" t="s">
        <v>174</v>
      </c>
      <c r="BV38" s="137"/>
      <c r="BX38" s="138"/>
      <c r="BY38" s="10" t="e">
        <f t="shared" si="144"/>
        <v>#N/A</v>
      </c>
      <c r="BZ38" s="10" t="e">
        <f t="shared" si="145"/>
        <v>#N/A</v>
      </c>
      <c r="CA38" s="10" t="str">
        <f t="shared" si="146"/>
        <v/>
      </c>
      <c r="CB38" s="10" t="str">
        <f>IF(AND(Sufficient_data="Yes",Include_study="Yes",Moderator&lt;&gt;""),'Moderator Analysis'!F:F-CL$2,"")</f>
        <v/>
      </c>
      <c r="CC38" s="10" t="str">
        <f>IF(AND(Sufficient_data="Yes",Include_study="Yes",Moderator&lt;&gt;""),'Moderator Analysis'!E:E-CL$3,"")</f>
        <v/>
      </c>
      <c r="CD38" s="40" t="str">
        <f>IF(AND(Sufficient_data="Yes",Include_study="Yes",Moderator&lt;&gt;""),CA:CA*('Moderator Analysis'!F:F-CL$5-CL$4*'Moderator Analysis'!E:E)^2,"")</f>
        <v/>
      </c>
      <c r="CF38" s="75" t="str">
        <f t="shared" si="147"/>
        <v/>
      </c>
      <c r="CG38" s="18" t="str">
        <f>IF(AND(Sufficient_data="Yes",Include_study="Yes",CF38&lt;&gt;""),'Moderator Analysis'!F:F-'Moderator Analysis'!J$37,"")</f>
        <v/>
      </c>
      <c r="CH38" s="18" t="str">
        <f>IF(AND(Sufficient_data="Yes",Include_study="Yes",CF38&lt;&gt;""),'Moderator Analysis'!E:E-SUMPRODUCT('Moderator Analysis'!E:E,CF:CF)/SUM(CF:CF),"")</f>
        <v/>
      </c>
      <c r="CI38" s="79" t="str">
        <f>IF(AND(Sufficient_data="Yes",Include_study="Yes",CF38&lt;&gt;""),CF:CF*('Moderator Analysis'!F:F-'Moderator Analysis'!J$29-'Moderator Analysis'!J$30*'Moderator Analysis'!E:E)^2,"")</f>
        <v/>
      </c>
      <c r="CJ38" s="12"/>
      <c r="CN38" s="138"/>
      <c r="CO38" s="140"/>
      <c r="CP38" s="28" t="str">
        <f>IF(AND(Include_study="Yes",Sufficient_data="Yes"),1/'Publication Bias Analysis'!F38^2,"")</f>
        <v/>
      </c>
      <c r="CQ38" s="28" t="str">
        <f>IF(AND(Include_study="Yes",Sufficient_data="Yes"),1/('Publication Bias Analysis'!F:F^2+IF(Additional_model="Fixed effect",0,Calculations!DD$11)),"")</f>
        <v/>
      </c>
      <c r="CR38" s="28" t="str">
        <f>IF(AND(Include_study="Yes",Sufficient_data="Yes"),1/('Publication Bias Analysis'!F:F^2+IF(Additional_model="Fixed effect",0,'Publication Bias Analysis'!L$32)),"")</f>
        <v/>
      </c>
      <c r="CS38" s="28" t="str">
        <f>IF(AND(Include_study="Yes",Sufficient_data="Yes"),'Publication Bias Analysis'!E:E-IF(Trim_and_fill="Off",'Publication Bias Analysis'!I$29,'Publication Bias Analysis'!I$37),"")</f>
        <v/>
      </c>
      <c r="CT38" s="28" t="str">
        <f t="shared" si="148"/>
        <v/>
      </c>
      <c r="CU38" s="28" t="str">
        <f t="shared" si="149"/>
        <v/>
      </c>
      <c r="CV38" s="90" t="str">
        <f t="shared" si="150"/>
        <v/>
      </c>
      <c r="CW38" s="89" t="str">
        <f>IF(AND(Include_study="Yes",Sufficient_data="Yes"),CV:CV+IF(DH:DH&lt;0,-1,1)*COUNTIF(CV$2:CV37,CV:CV),"")</f>
        <v/>
      </c>
      <c r="CX38" s="89" t="str">
        <f>IF(AND(Include_study="Yes",Sufficient_data="Yes"),RANK(DL:DL,DL:DL,1)*IF(DK:DK&lt;0,-1,1)+IF(DK:DK&lt;0,-1,1)*COUNTIF(CV$2:CV37,CV:CV),"")</f>
        <v/>
      </c>
      <c r="CY38" s="89" t="str">
        <f>IF(AND(Include_study="Yes",Sufficient_data="Yes"),RANK(DO:DO,DO:DO,1)*IF(DN:DN&lt;0,-1,1)+IF(DN:DN&lt;0,-1,1)*COUNTIF(CV$2:CV37,CV:CV),"")</f>
        <v/>
      </c>
      <c r="CZ38" s="10" t="e">
        <f>IF(AND(Include_study="Yes",Sufficient_data="Yes"),'Publication Bias Analysis'!E:E,NA())</f>
        <v>#N/A</v>
      </c>
      <c r="DA38" s="40" t="e">
        <f>IF(AND(Include_study="Yes",Sufficient_data="Yes"),'Publication Bias Analysis'!F:F,NA())</f>
        <v>#N/A</v>
      </c>
      <c r="DG38" s="133"/>
      <c r="DH38" s="28" t="str">
        <f>IF(AND(Include_study="Yes",Sufficient_data="Yes"),IF('Publication Bias Analysis'!L$38="Left",CZ:CZ-'Publication Bias Analysis'!I$29,'Publication Bias Analysis'!I$29-'Publication Bias Analysis'!E:E),"")</f>
        <v/>
      </c>
      <c r="DI38" s="28" t="str">
        <f t="shared" si="81"/>
        <v/>
      </c>
      <c r="DJ38" s="40" t="str">
        <f>IF(AND(Include_study="Yes",Sufficient_data="Yes"),1/('Publication Bias Analysis'!F:F^2+IF(Additional_model="Fixed effect",0,$DS$6)),"")</f>
        <v/>
      </c>
      <c r="DK38" s="28" t="str">
        <f>IF(AND(Include_study="Yes",Sufficient_data="Yes"),IF('Publication Bias Analysis'!L$38="Left",CZ:CZ-DS$3,DS$3-'Publication Bias Analysis'!E:E),"")</f>
        <v/>
      </c>
      <c r="DL38" s="28" t="str">
        <f t="shared" si="82"/>
        <v/>
      </c>
      <c r="DM38" s="40" t="str">
        <f>IF(AND(DK38&lt;&gt;"",CW38&lt;=MAX(CW:CW)-DS$7),1/('Publication Bias Analysis'!F:F^2+IF(Additional_model="Fixed effect",0,$DS$13)),"")</f>
        <v/>
      </c>
      <c r="DN38" s="10" t="str">
        <f>IF(AND(Include_study="Yes",Sufficient_data="Yes"),IF('Publication Bias Analysis'!L$38="Left",CZ:CZ-DS$10,DS$10-CZ:CZ),"")</f>
        <v/>
      </c>
      <c r="DO38" s="10" t="str">
        <f t="shared" si="83"/>
        <v/>
      </c>
      <c r="DP38" s="40" t="str">
        <f t="shared" si="151"/>
        <v/>
      </c>
      <c r="DU38" s="48">
        <v>37</v>
      </c>
      <c r="DV38" s="14" t="str">
        <f>IF(Trim_and_fill="On",IF(DS$21&gt;(COUNT(DV$2:DV37)),IF(COUNTIF(CW:CW,-1*(MAX(CW:CW)-DU38+1))=1,"",MAX(CW:CW)-DU38+1),""),"")</f>
        <v/>
      </c>
      <c r="DW38" s="10" t="str">
        <f t="shared" si="61"/>
        <v/>
      </c>
      <c r="DX38" s="10" t="str">
        <f t="shared" si="62"/>
        <v/>
      </c>
      <c r="DY38" s="10" t="str">
        <f t="shared" si="87"/>
        <v/>
      </c>
      <c r="DZ38" s="28" t="str">
        <f>IF(DV38&lt;&gt;"",1/(DX38^2+IF(Additional_model="Fixed effect",0,'Publication Bias Analysis'!L$32)),"")</f>
        <v/>
      </c>
      <c r="EA38" s="40" t="str">
        <f>IF(DV38&lt;&gt;"",DW:DW-'Publication Bias Analysis'!I$37,"")</f>
        <v/>
      </c>
      <c r="EB38" s="9"/>
      <c r="EC38" s="48">
        <v>37</v>
      </c>
      <c r="ED38" s="10" t="e">
        <f t="shared" si="88"/>
        <v>#N/A</v>
      </c>
      <c r="EE38" s="40" t="e">
        <f t="shared" si="89"/>
        <v>#N/A</v>
      </c>
      <c r="EG38" s="133"/>
      <c r="EH38" s="10" t="str">
        <f t="shared" si="66"/>
        <v/>
      </c>
      <c r="EI38" s="40" t="str">
        <f>IF(AND(Include_study="Yes",Sufficient_data="Yes"),Z_score-('Publication Bias Analysis'!P$3+'Publication Bias Analysis'!P$4*Inverse_standard_error),"")</f>
        <v/>
      </c>
      <c r="EK38" s="133"/>
      <c r="EL38" s="10" t="str">
        <f>IF(AND(Include_study="Yes",Sufficient_data="Yes"),(CZ:CZ-SUMPRODUCT(Calculations!CP:CP,'Publication Bias Analysis'!E:E)/SUM(Calculations!CP:CP))/(SQRT(EM:EM)),"")</f>
        <v/>
      </c>
      <c r="EM38" s="10" t="str">
        <f>IF(AND(Include_study="Yes",Sufficient_data="Yes"),'Publication Bias Analysis'!F:F^2-1/(SUM(Calculations!CP:CP)),"")</f>
        <v/>
      </c>
      <c r="EN38" s="14" t="str">
        <f t="shared" si="84"/>
        <v/>
      </c>
      <c r="EO38" s="14" t="str">
        <f t="shared" si="85"/>
        <v/>
      </c>
      <c r="EP38" s="14" t="str">
        <f>IF(AND(Include_study="Yes",Sufficient_data="Yes"),COUNTIFS(EN$2:EN37,"&lt;"&amp;EN38,EO$2:EO37,"&lt;"&amp;EO38)+COUNTIFS(EN39:EN$201,"&lt;"&amp;EN38,EO39:EO$201,"&lt;"&amp;EO38)+COUNTIFS(EN$2:EN37,"&gt;"&amp;EN38,EO$2:EO37,"&gt;"&amp;EO38)+COUNTIFS(EN39:EN$201,"&gt;"&amp;EN38,EO39:EO$201,"&gt;"&amp;EO38),"")</f>
        <v/>
      </c>
      <c r="EQ38" s="83" t="str">
        <f>IF(AND(Include_study="Yes",Sufficient_data="Yes"),COUNTIFS(EN$2:EN37,"&lt;"&amp;EN38,EO$2:EO37,"&gt;"&amp;EO38)+COUNTIFS(EN39:EN$201,"&lt;"&amp;EN38,EO39:EO$201,"&gt;"&amp;EO38)+COUNTIFS(EN$2:EN37,"&gt;"&amp;EN38,EO$2:EO37,"&lt;"&amp;EO38)+COUNTIFS(EN39:EN$201,"&gt;"&amp;EN38,EO39:EO$201,"&lt;"&amp;EO38),"")</f>
        <v/>
      </c>
      <c r="ES38" s="133"/>
      <c r="EX38" s="133"/>
      <c r="EY38" s="10" t="e">
        <f t="shared" si="152"/>
        <v>#N/A</v>
      </c>
      <c r="EZ38" s="10" t="e">
        <f t="shared" si="153"/>
        <v>#N/A</v>
      </c>
      <c r="FA38" s="10" t="str">
        <f t="shared" si="154"/>
        <v/>
      </c>
      <c r="FB38" s="40" t="str">
        <f>IF(AND(Include_study="Yes",Sufficient_data="Yes"),Z_score-('Publication Bias Analysis'!AK66+'Publication Bias Analysis'!AK$31*Inverse_standard_error),"")</f>
        <v/>
      </c>
      <c r="FH38" s="133"/>
      <c r="FI38" s="14" t="str">
        <f>IF(Z_score&lt;&gt;"",RANK('Publication Bias Analysis'!AS:AS,'Publication Bias Analysis'!AS:AS,1)+COUNTIF('Publication Bias Analysis'!AS$2:AS37,'Publication Bias Analysis'!AS38),"")</f>
        <v/>
      </c>
      <c r="FJ38" s="10" t="str">
        <f t="shared" si="155"/>
        <v/>
      </c>
      <c r="FK38" s="10" t="e">
        <f>IF(AND(Include_study="Yes",Sufficient_data="Yes"),'Publication Bias Analysis'!AR38,NA())</f>
        <v>#N/A</v>
      </c>
      <c r="FL38" s="28" t="e">
        <f>IF(AND(Include_study="Yes",Sufficient_data="Yes"),'Publication Bias Analysis'!AS38,NA())</f>
        <v>#N/A</v>
      </c>
      <c r="FM38" s="10" t="str">
        <f>IF(AND(Include_study="Yes",Sufficient_data="Yes"),'Publication Bias Analysis'!AR:AR-AVERAGE('Publication Bias Analysis'!AR:AR),"")</f>
        <v/>
      </c>
      <c r="FN38" s="40" t="str">
        <f>IF(AND(Include_study="Yes",Sufficient_data="Yes"),FL:FL-('Publication Bias Analysis'!AV$30+FK:FK*'Publication Bias Analysis'!AV$31),"")</f>
        <v/>
      </c>
      <c r="FT38" s="133"/>
      <c r="FU38" s="10" t="str">
        <f t="shared" si="156"/>
        <v/>
      </c>
      <c r="FV38" s="19" t="str">
        <f t="shared" si="90"/>
        <v/>
      </c>
      <c r="FW38" s="40" t="str">
        <f t="shared" si="79"/>
        <v/>
      </c>
    </row>
    <row r="39" spans="1:179" x14ac:dyDescent="0.2">
      <c r="A39" s="129"/>
      <c r="B39" s="26" t="str">
        <f t="shared" si="91"/>
        <v/>
      </c>
      <c r="C39" s="26" t="str">
        <f>IF(B39&lt;&gt;"",IF(B39=0,COUNTIF(B$2:B38,0)+1,COUNTIF(B$2:B38,B39)+B39+COUNTIF(B:B,0)),"")</f>
        <v/>
      </c>
      <c r="D39" s="26" t="str">
        <f t="shared" si="92"/>
        <v/>
      </c>
      <c r="E39" s="10" t="str">
        <f>IF(AND(Sufficient_data="Yes",Include_study="Yes",Input!Study_name&lt;&gt;""),Input!Study_name,"")</f>
        <v/>
      </c>
      <c r="F39" s="10" t="str">
        <f>IF(AND(Sufficient_data="Yes",Include_study="Yes"),Input!Correlation,"")</f>
        <v/>
      </c>
      <c r="G39" s="10" t="str">
        <f t="shared" si="93"/>
        <v/>
      </c>
      <c r="H39" s="10" t="str">
        <f>IF(AND(Sufficient_data="Yes",Include_study="Yes"),Input!Number_of_subjects,"")</f>
        <v/>
      </c>
      <c r="I39" s="10" t="str">
        <f t="shared" si="3"/>
        <v/>
      </c>
      <c r="J39" s="10" t="str">
        <f t="shared" si="94"/>
        <v/>
      </c>
      <c r="K39" s="10" t="str">
        <f t="shared" si="95"/>
        <v/>
      </c>
      <c r="L39" s="10" t="str">
        <f t="shared" si="96"/>
        <v/>
      </c>
      <c r="M39" s="10" t="str">
        <f t="shared" si="97"/>
        <v/>
      </c>
      <c r="N39" s="10" t="str">
        <f t="shared" si="98"/>
        <v/>
      </c>
      <c r="O39" s="106" t="str">
        <f t="shared" si="99"/>
        <v/>
      </c>
      <c r="P39" s="68" t="str">
        <f t="shared" si="100"/>
        <v/>
      </c>
      <c r="R39" s="57" t="e">
        <f t="shared" si="101"/>
        <v>#N/A</v>
      </c>
      <c r="S39" s="10" t="e">
        <f t="shared" si="102"/>
        <v>#N/A</v>
      </c>
      <c r="T39" s="40" t="e">
        <f t="shared" si="103"/>
        <v>#N/A</v>
      </c>
      <c r="Y39" s="129"/>
      <c r="Z39" s="26" t="str">
        <f t="shared" si="104"/>
        <v/>
      </c>
      <c r="AA39" s="26" t="str">
        <f>IF(AND(Sufficient_data="Yes",Include_study="Yes",Input!Study_name&lt;&gt;"",Subgroup&lt;&gt;""),Input!Study_name,"")</f>
        <v/>
      </c>
      <c r="AB39" s="10" t="str">
        <f t="shared" si="105"/>
        <v/>
      </c>
      <c r="AC39" s="10" t="str">
        <f>IF(AND(Sufficient_data="Yes",Include_study="Yes",Subgroup&lt;&gt;""),Input!Correlation,"")</f>
        <v/>
      </c>
      <c r="AD39" s="10" t="str">
        <f t="shared" si="106"/>
        <v/>
      </c>
      <c r="AE39" s="10" t="str">
        <f t="shared" si="107"/>
        <v/>
      </c>
      <c r="AF39" s="10" t="str">
        <f t="shared" si="108"/>
        <v/>
      </c>
      <c r="AG39" s="10" t="str">
        <f t="shared" si="109"/>
        <v/>
      </c>
      <c r="AH39" s="4" t="str">
        <f t="shared" si="110"/>
        <v/>
      </c>
      <c r="AI39" s="35" t="str">
        <f t="shared" si="111"/>
        <v/>
      </c>
      <c r="AJ39" s="108" t="str">
        <f t="shared" si="112"/>
        <v/>
      </c>
      <c r="AK39" s="68" t="str">
        <f t="shared" si="113"/>
        <v/>
      </c>
      <c r="AM39" s="57" t="e">
        <f t="shared" si="114"/>
        <v>#N/A</v>
      </c>
      <c r="AN39" s="10" t="e">
        <f t="shared" si="115"/>
        <v>#N/A</v>
      </c>
      <c r="AO39" s="40" t="e">
        <f t="shared" si="116"/>
        <v>#N/A</v>
      </c>
      <c r="AQ39" s="71" t="str">
        <f t="shared" si="117"/>
        <v/>
      </c>
      <c r="AR39" s="10" t="str">
        <f>IF(AND(Sufficient_data="Yes",Include_study="Yes",Subgroup&lt;&gt;""),IF(COUNTIFS(Input!F$2:F38,"="&amp;"Yes",Input!C$2:C38,"="&amp;"Yes",Input!G$2:G38,"="&amp;Subgroup)&gt;0,"",Subgroup),"")</f>
        <v/>
      </c>
      <c r="AS39" s="26" t="str">
        <f t="shared" si="118"/>
        <v/>
      </c>
      <c r="AT39" s="14" t="str">
        <f t="shared" si="119"/>
        <v/>
      </c>
      <c r="AU39" s="10" t="str">
        <f t="shared" si="120"/>
        <v/>
      </c>
      <c r="AV39" s="19" t="str">
        <f t="shared" si="121"/>
        <v/>
      </c>
      <c r="AW39" s="10" t="str">
        <f t="shared" si="122"/>
        <v/>
      </c>
      <c r="AX39" s="10" t="str">
        <f t="shared" si="123"/>
        <v/>
      </c>
      <c r="AY39" s="10" t="str">
        <f t="shared" si="124"/>
        <v/>
      </c>
      <c r="AZ39" s="10" t="str">
        <f t="shared" si="125"/>
        <v/>
      </c>
      <c r="BA39" s="10" t="str">
        <f t="shared" si="126"/>
        <v/>
      </c>
      <c r="BB39" s="10" t="str">
        <f t="shared" si="127"/>
        <v/>
      </c>
      <c r="BC39" s="10" t="str">
        <f t="shared" si="128"/>
        <v/>
      </c>
      <c r="BD39" s="26" t="str">
        <f t="shared" si="129"/>
        <v/>
      </c>
      <c r="BE39" s="10" t="str">
        <f t="shared" si="130"/>
        <v/>
      </c>
      <c r="BF39" s="10" t="str">
        <f t="shared" si="131"/>
        <v/>
      </c>
      <c r="BG39" s="10" t="str">
        <f t="shared" si="132"/>
        <v/>
      </c>
      <c r="BH39" s="10" t="str">
        <f t="shared" si="133"/>
        <v/>
      </c>
      <c r="BI39" s="10" t="str">
        <f t="shared" si="134"/>
        <v/>
      </c>
      <c r="BJ39" s="10" t="str">
        <f t="shared" si="135"/>
        <v/>
      </c>
      <c r="BK39" s="10" t="str">
        <f t="shared" si="136"/>
        <v/>
      </c>
      <c r="BL39" s="10" t="str">
        <f t="shared" si="137"/>
        <v/>
      </c>
      <c r="BM39" s="10" t="str">
        <f t="shared" si="138"/>
        <v/>
      </c>
      <c r="BN39" s="10" t="e">
        <f t="shared" si="139"/>
        <v>#N/A</v>
      </c>
      <c r="BO39" s="10" t="str">
        <f t="shared" si="140"/>
        <v/>
      </c>
      <c r="BP39" s="10" t="str">
        <f t="shared" si="141"/>
        <v/>
      </c>
      <c r="BQ39" s="10" t="str">
        <f t="shared" si="142"/>
        <v/>
      </c>
      <c r="BR39" s="28" t="str">
        <f t="shared" si="143"/>
        <v/>
      </c>
      <c r="BS39" s="40" t="str">
        <f t="shared" si="75"/>
        <v/>
      </c>
      <c r="BX39" s="138"/>
      <c r="BY39" s="10" t="e">
        <f t="shared" si="144"/>
        <v>#N/A</v>
      </c>
      <c r="BZ39" s="10" t="e">
        <f t="shared" si="145"/>
        <v>#N/A</v>
      </c>
      <c r="CA39" s="10" t="str">
        <f t="shared" si="146"/>
        <v/>
      </c>
      <c r="CB39" s="10" t="str">
        <f>IF(AND(Sufficient_data="Yes",Include_study="Yes",Moderator&lt;&gt;""),'Moderator Analysis'!F:F-CL$2,"")</f>
        <v/>
      </c>
      <c r="CC39" s="10" t="str">
        <f>IF(AND(Sufficient_data="Yes",Include_study="Yes",Moderator&lt;&gt;""),'Moderator Analysis'!E:E-CL$3,"")</f>
        <v/>
      </c>
      <c r="CD39" s="40" t="str">
        <f>IF(AND(Sufficient_data="Yes",Include_study="Yes",Moderator&lt;&gt;""),CA:CA*('Moderator Analysis'!F:F-CL$5-CL$4*'Moderator Analysis'!E:E)^2,"")</f>
        <v/>
      </c>
      <c r="CF39" s="75" t="str">
        <f t="shared" si="147"/>
        <v/>
      </c>
      <c r="CG39" s="18" t="str">
        <f>IF(AND(Sufficient_data="Yes",Include_study="Yes",CF39&lt;&gt;""),'Moderator Analysis'!F:F-'Moderator Analysis'!J$37,"")</f>
        <v/>
      </c>
      <c r="CH39" s="18" t="str">
        <f>IF(AND(Sufficient_data="Yes",Include_study="Yes",CF39&lt;&gt;""),'Moderator Analysis'!E:E-SUMPRODUCT('Moderator Analysis'!E:E,CF:CF)/SUM(CF:CF),"")</f>
        <v/>
      </c>
      <c r="CI39" s="79" t="str">
        <f>IF(AND(Sufficient_data="Yes",Include_study="Yes",CF39&lt;&gt;""),CF:CF*('Moderator Analysis'!F:F-'Moderator Analysis'!J$29-'Moderator Analysis'!J$30*'Moderator Analysis'!E:E)^2,"")</f>
        <v/>
      </c>
      <c r="CJ39" s="12"/>
      <c r="CN39" s="138"/>
      <c r="CO39" s="140"/>
      <c r="CP39" s="28" t="str">
        <f>IF(AND(Include_study="Yes",Sufficient_data="Yes"),1/'Publication Bias Analysis'!F39^2,"")</f>
        <v/>
      </c>
      <c r="CQ39" s="28" t="str">
        <f>IF(AND(Include_study="Yes",Sufficient_data="Yes"),1/('Publication Bias Analysis'!F:F^2+IF(Additional_model="Fixed effect",0,Calculations!DD$11)),"")</f>
        <v/>
      </c>
      <c r="CR39" s="28" t="str">
        <f>IF(AND(Include_study="Yes",Sufficient_data="Yes"),1/('Publication Bias Analysis'!F:F^2+IF(Additional_model="Fixed effect",0,'Publication Bias Analysis'!L$32)),"")</f>
        <v/>
      </c>
      <c r="CS39" s="28" t="str">
        <f>IF(AND(Include_study="Yes",Sufficient_data="Yes"),'Publication Bias Analysis'!E:E-IF(Trim_and_fill="Off",'Publication Bias Analysis'!I$29,'Publication Bias Analysis'!I$37),"")</f>
        <v/>
      </c>
      <c r="CT39" s="28" t="str">
        <f t="shared" si="148"/>
        <v/>
      </c>
      <c r="CU39" s="28" t="str">
        <f t="shared" si="149"/>
        <v/>
      </c>
      <c r="CV39" s="90" t="str">
        <f t="shared" si="150"/>
        <v/>
      </c>
      <c r="CW39" s="89" t="str">
        <f>IF(AND(Include_study="Yes",Sufficient_data="Yes"),CV:CV+IF(DH:DH&lt;0,-1,1)*COUNTIF(CV$2:CV38,CV:CV),"")</f>
        <v/>
      </c>
      <c r="CX39" s="89" t="str">
        <f>IF(AND(Include_study="Yes",Sufficient_data="Yes"),RANK(DL:DL,DL:DL,1)*IF(DK:DK&lt;0,-1,1)+IF(DK:DK&lt;0,-1,1)*COUNTIF(CV$2:CV38,CV:CV),"")</f>
        <v/>
      </c>
      <c r="CY39" s="89" t="str">
        <f>IF(AND(Include_study="Yes",Sufficient_data="Yes"),RANK(DO:DO,DO:DO,1)*IF(DN:DN&lt;0,-1,1)+IF(DN:DN&lt;0,-1,1)*COUNTIF(CV$2:CV38,CV:CV),"")</f>
        <v/>
      </c>
      <c r="CZ39" s="10" t="e">
        <f>IF(AND(Include_study="Yes",Sufficient_data="Yes"),'Publication Bias Analysis'!E:E,NA())</f>
        <v>#N/A</v>
      </c>
      <c r="DA39" s="40" t="e">
        <f>IF(AND(Include_study="Yes",Sufficient_data="Yes"),'Publication Bias Analysis'!F:F,NA())</f>
        <v>#N/A</v>
      </c>
      <c r="DG39" s="133"/>
      <c r="DH39" s="28" t="str">
        <f>IF(AND(Include_study="Yes",Sufficient_data="Yes"),IF('Publication Bias Analysis'!L$38="Left",CZ:CZ-'Publication Bias Analysis'!I$29,'Publication Bias Analysis'!I$29-'Publication Bias Analysis'!E:E),"")</f>
        <v/>
      </c>
      <c r="DI39" s="28" t="str">
        <f t="shared" si="81"/>
        <v/>
      </c>
      <c r="DJ39" s="40" t="str">
        <f>IF(AND(Include_study="Yes",Sufficient_data="Yes"),1/('Publication Bias Analysis'!F:F^2+IF(Additional_model="Fixed effect",0,$DS$6)),"")</f>
        <v/>
      </c>
      <c r="DK39" s="28" t="str">
        <f>IF(AND(Include_study="Yes",Sufficient_data="Yes"),IF('Publication Bias Analysis'!L$38="Left",CZ:CZ-DS$3,DS$3-'Publication Bias Analysis'!E:E),"")</f>
        <v/>
      </c>
      <c r="DL39" s="28" t="str">
        <f t="shared" si="82"/>
        <v/>
      </c>
      <c r="DM39" s="40" t="str">
        <f>IF(AND(DK39&lt;&gt;"",CW39&lt;=MAX(CW:CW)-DS$7),1/('Publication Bias Analysis'!F:F^2+IF(Additional_model="Fixed effect",0,$DS$13)),"")</f>
        <v/>
      </c>
      <c r="DN39" s="10" t="str">
        <f>IF(AND(Include_study="Yes",Sufficient_data="Yes"),IF('Publication Bias Analysis'!L$38="Left",CZ:CZ-DS$10,DS$10-CZ:CZ),"")</f>
        <v/>
      </c>
      <c r="DO39" s="10" t="str">
        <f t="shared" si="83"/>
        <v/>
      </c>
      <c r="DP39" s="40" t="str">
        <f t="shared" si="151"/>
        <v/>
      </c>
      <c r="DU39" s="48">
        <v>38</v>
      </c>
      <c r="DV39" s="14" t="str">
        <f>IF(Trim_and_fill="On",IF(DS$21&gt;(COUNT(DV$2:DV38)),IF(COUNTIF(CW:CW,-1*(MAX(CW:CW)-DU39+1))=1,"",MAX(CW:CW)-DU39+1),""),"")</f>
        <v/>
      </c>
      <c r="DW39" s="10" t="str">
        <f t="shared" si="61"/>
        <v/>
      </c>
      <c r="DX39" s="10" t="str">
        <f t="shared" si="62"/>
        <v/>
      </c>
      <c r="DY39" s="10" t="str">
        <f t="shared" si="87"/>
        <v/>
      </c>
      <c r="DZ39" s="28" t="str">
        <f>IF(DV39&lt;&gt;"",1/(DX39^2+IF(Additional_model="Fixed effect",0,'Publication Bias Analysis'!L$32)),"")</f>
        <v/>
      </c>
      <c r="EA39" s="40" t="str">
        <f>IF(DV39&lt;&gt;"",DW:DW-'Publication Bias Analysis'!I$37,"")</f>
        <v/>
      </c>
      <c r="EB39" s="9"/>
      <c r="EC39" s="48">
        <v>38</v>
      </c>
      <c r="ED39" s="10" t="e">
        <f t="shared" si="88"/>
        <v>#N/A</v>
      </c>
      <c r="EE39" s="40" t="e">
        <f t="shared" si="89"/>
        <v>#N/A</v>
      </c>
      <c r="EG39" s="133"/>
      <c r="EH39" s="10" t="str">
        <f t="shared" si="66"/>
        <v/>
      </c>
      <c r="EI39" s="40" t="str">
        <f>IF(AND(Include_study="Yes",Sufficient_data="Yes"),Z_score-('Publication Bias Analysis'!P$3+'Publication Bias Analysis'!P$4*Inverse_standard_error),"")</f>
        <v/>
      </c>
      <c r="EK39" s="133"/>
      <c r="EL39" s="10" t="str">
        <f>IF(AND(Include_study="Yes",Sufficient_data="Yes"),(CZ:CZ-SUMPRODUCT(Calculations!CP:CP,'Publication Bias Analysis'!E:E)/SUM(Calculations!CP:CP))/(SQRT(EM:EM)),"")</f>
        <v/>
      </c>
      <c r="EM39" s="10" t="str">
        <f>IF(AND(Include_study="Yes",Sufficient_data="Yes"),'Publication Bias Analysis'!F:F^2-1/(SUM(Calculations!CP:CP)),"")</f>
        <v/>
      </c>
      <c r="EN39" s="14" t="str">
        <f t="shared" si="84"/>
        <v/>
      </c>
      <c r="EO39" s="14" t="str">
        <f t="shared" si="85"/>
        <v/>
      </c>
      <c r="EP39" s="14" t="str">
        <f>IF(AND(Include_study="Yes",Sufficient_data="Yes"),COUNTIFS(EN$2:EN38,"&lt;"&amp;EN39,EO$2:EO38,"&lt;"&amp;EO39)+COUNTIFS(EN40:EN$201,"&lt;"&amp;EN39,EO40:EO$201,"&lt;"&amp;EO39)+COUNTIFS(EN$2:EN38,"&gt;"&amp;EN39,EO$2:EO38,"&gt;"&amp;EO39)+COUNTIFS(EN40:EN$201,"&gt;"&amp;EN39,EO40:EO$201,"&gt;"&amp;EO39),"")</f>
        <v/>
      </c>
      <c r="EQ39" s="83" t="str">
        <f>IF(AND(Include_study="Yes",Sufficient_data="Yes"),COUNTIFS(EN$2:EN38,"&lt;"&amp;EN39,EO$2:EO38,"&gt;"&amp;EO39)+COUNTIFS(EN40:EN$201,"&lt;"&amp;EN39,EO40:EO$201,"&gt;"&amp;EO39)+COUNTIFS(EN$2:EN38,"&gt;"&amp;EN39,EO$2:EO38,"&lt;"&amp;EO39)+COUNTIFS(EN40:EN$201,"&gt;"&amp;EN39,EO40:EO$201,"&lt;"&amp;EO39),"")</f>
        <v/>
      </c>
      <c r="ES39" s="133"/>
      <c r="EX39" s="133"/>
      <c r="EY39" s="10" t="e">
        <f t="shared" si="152"/>
        <v>#N/A</v>
      </c>
      <c r="EZ39" s="10" t="e">
        <f t="shared" si="153"/>
        <v>#N/A</v>
      </c>
      <c r="FA39" s="10" t="str">
        <f t="shared" si="154"/>
        <v/>
      </c>
      <c r="FB39" s="40" t="str">
        <f>IF(AND(Include_study="Yes",Sufficient_data="Yes"),Z_score-('Publication Bias Analysis'!AK67+'Publication Bias Analysis'!AK$31*Inverse_standard_error),"")</f>
        <v/>
      </c>
      <c r="FH39" s="133"/>
      <c r="FI39" s="14" t="str">
        <f>IF(Z_score&lt;&gt;"",RANK('Publication Bias Analysis'!AS:AS,'Publication Bias Analysis'!AS:AS,1)+COUNTIF('Publication Bias Analysis'!AS$2:AS38,'Publication Bias Analysis'!AS39),"")</f>
        <v/>
      </c>
      <c r="FJ39" s="10" t="str">
        <f t="shared" si="155"/>
        <v/>
      </c>
      <c r="FK39" s="10" t="e">
        <f>IF(AND(Include_study="Yes",Sufficient_data="Yes"),'Publication Bias Analysis'!AR39,NA())</f>
        <v>#N/A</v>
      </c>
      <c r="FL39" s="28" t="e">
        <f>IF(AND(Include_study="Yes",Sufficient_data="Yes"),'Publication Bias Analysis'!AS39,NA())</f>
        <v>#N/A</v>
      </c>
      <c r="FM39" s="10" t="str">
        <f>IF(AND(Include_study="Yes",Sufficient_data="Yes"),'Publication Bias Analysis'!AR:AR-AVERAGE('Publication Bias Analysis'!AR:AR),"")</f>
        <v/>
      </c>
      <c r="FN39" s="40" t="str">
        <f>IF(AND(Include_study="Yes",Sufficient_data="Yes"),FL:FL-('Publication Bias Analysis'!AV$30+FK:FK*'Publication Bias Analysis'!AV$31),"")</f>
        <v/>
      </c>
      <c r="FT39" s="133"/>
      <c r="FU39" s="10" t="str">
        <f t="shared" si="156"/>
        <v/>
      </c>
      <c r="FV39" s="19" t="str">
        <f t="shared" si="90"/>
        <v/>
      </c>
      <c r="FW39" s="40" t="str">
        <f t="shared" si="79"/>
        <v/>
      </c>
    </row>
    <row r="40" spans="1:179" x14ac:dyDescent="0.2">
      <c r="A40" s="129"/>
      <c r="B40" s="26" t="str">
        <f t="shared" si="91"/>
        <v/>
      </c>
      <c r="C40" s="26" t="str">
        <f>IF(B40&lt;&gt;"",IF(B40=0,COUNTIF(B$2:B39,0)+1,COUNTIF(B$2:B39,B40)+B40+COUNTIF(B:B,0)),"")</f>
        <v/>
      </c>
      <c r="D40" s="26" t="str">
        <f t="shared" si="92"/>
        <v/>
      </c>
      <c r="E40" s="10" t="str">
        <f>IF(AND(Sufficient_data="Yes",Include_study="Yes",Input!Study_name&lt;&gt;""),Input!Study_name,"")</f>
        <v/>
      </c>
      <c r="F40" s="10" t="str">
        <f>IF(AND(Sufficient_data="Yes",Include_study="Yes"),Input!Correlation,"")</f>
        <v/>
      </c>
      <c r="G40" s="10" t="str">
        <f t="shared" si="93"/>
        <v/>
      </c>
      <c r="H40" s="10" t="str">
        <f>IF(AND(Sufficient_data="Yes",Include_study="Yes"),Input!Number_of_subjects,"")</f>
        <v/>
      </c>
      <c r="I40" s="10" t="str">
        <f t="shared" si="3"/>
        <v/>
      </c>
      <c r="J40" s="10" t="str">
        <f t="shared" si="94"/>
        <v/>
      </c>
      <c r="K40" s="10" t="str">
        <f t="shared" si="95"/>
        <v/>
      </c>
      <c r="L40" s="10" t="str">
        <f t="shared" si="96"/>
        <v/>
      </c>
      <c r="M40" s="10" t="str">
        <f t="shared" si="97"/>
        <v/>
      </c>
      <c r="N40" s="10" t="str">
        <f t="shared" si="98"/>
        <v/>
      </c>
      <c r="O40" s="106" t="str">
        <f t="shared" si="99"/>
        <v/>
      </c>
      <c r="P40" s="68" t="str">
        <f t="shared" si="100"/>
        <v/>
      </c>
      <c r="R40" s="57" t="e">
        <f t="shared" si="101"/>
        <v>#N/A</v>
      </c>
      <c r="S40" s="10" t="e">
        <f t="shared" si="102"/>
        <v>#N/A</v>
      </c>
      <c r="T40" s="40" t="e">
        <f t="shared" si="103"/>
        <v>#N/A</v>
      </c>
      <c r="Y40" s="129"/>
      <c r="Z40" s="26" t="str">
        <f t="shared" si="104"/>
        <v/>
      </c>
      <c r="AA40" s="26" t="str">
        <f>IF(AND(Sufficient_data="Yes",Include_study="Yes",Input!Study_name&lt;&gt;"",Subgroup&lt;&gt;""),Input!Study_name,"")</f>
        <v/>
      </c>
      <c r="AB40" s="10" t="str">
        <f t="shared" si="105"/>
        <v/>
      </c>
      <c r="AC40" s="10" t="str">
        <f>IF(AND(Sufficient_data="Yes",Include_study="Yes",Subgroup&lt;&gt;""),Input!Correlation,"")</f>
        <v/>
      </c>
      <c r="AD40" s="10" t="str">
        <f t="shared" si="106"/>
        <v/>
      </c>
      <c r="AE40" s="10" t="str">
        <f t="shared" si="107"/>
        <v/>
      </c>
      <c r="AF40" s="10" t="str">
        <f t="shared" si="108"/>
        <v/>
      </c>
      <c r="AG40" s="10" t="str">
        <f t="shared" si="109"/>
        <v/>
      </c>
      <c r="AH40" s="4" t="str">
        <f t="shared" si="110"/>
        <v/>
      </c>
      <c r="AI40" s="35" t="str">
        <f t="shared" si="111"/>
        <v/>
      </c>
      <c r="AJ40" s="108" t="str">
        <f t="shared" si="112"/>
        <v/>
      </c>
      <c r="AK40" s="68" t="str">
        <f t="shared" si="113"/>
        <v/>
      </c>
      <c r="AM40" s="57" t="e">
        <f t="shared" si="114"/>
        <v>#N/A</v>
      </c>
      <c r="AN40" s="10" t="e">
        <f t="shared" si="115"/>
        <v>#N/A</v>
      </c>
      <c r="AO40" s="40" t="e">
        <f t="shared" si="116"/>
        <v>#N/A</v>
      </c>
      <c r="AQ40" s="71" t="str">
        <f t="shared" si="117"/>
        <v/>
      </c>
      <c r="AR40" s="10" t="str">
        <f>IF(AND(Sufficient_data="Yes",Include_study="Yes",Subgroup&lt;&gt;""),IF(COUNTIFS(Input!F$2:F39,"="&amp;"Yes",Input!C$2:C39,"="&amp;"Yes",Input!G$2:G39,"="&amp;Subgroup)&gt;0,"",Subgroup),"")</f>
        <v/>
      </c>
      <c r="AS40" s="26" t="str">
        <f t="shared" si="118"/>
        <v/>
      </c>
      <c r="AT40" s="14" t="str">
        <f t="shared" si="119"/>
        <v/>
      </c>
      <c r="AU40" s="10" t="str">
        <f t="shared" si="120"/>
        <v/>
      </c>
      <c r="AV40" s="19" t="str">
        <f t="shared" si="121"/>
        <v/>
      </c>
      <c r="AW40" s="10" t="str">
        <f t="shared" si="122"/>
        <v/>
      </c>
      <c r="AX40" s="10" t="str">
        <f t="shared" si="123"/>
        <v/>
      </c>
      <c r="AY40" s="10" t="str">
        <f t="shared" si="124"/>
        <v/>
      </c>
      <c r="AZ40" s="10" t="str">
        <f t="shared" si="125"/>
        <v/>
      </c>
      <c r="BA40" s="10" t="str">
        <f t="shared" si="126"/>
        <v/>
      </c>
      <c r="BB40" s="10" t="str">
        <f t="shared" si="127"/>
        <v/>
      </c>
      <c r="BC40" s="10" t="str">
        <f t="shared" si="128"/>
        <v/>
      </c>
      <c r="BD40" s="26" t="str">
        <f t="shared" si="129"/>
        <v/>
      </c>
      <c r="BE40" s="10" t="str">
        <f t="shared" si="130"/>
        <v/>
      </c>
      <c r="BF40" s="10" t="str">
        <f t="shared" si="131"/>
        <v/>
      </c>
      <c r="BG40" s="10" t="str">
        <f t="shared" si="132"/>
        <v/>
      </c>
      <c r="BH40" s="10" t="str">
        <f t="shared" si="133"/>
        <v/>
      </c>
      <c r="BI40" s="10" t="str">
        <f t="shared" si="134"/>
        <v/>
      </c>
      <c r="BJ40" s="10" t="str">
        <f t="shared" si="135"/>
        <v/>
      </c>
      <c r="BK40" s="10" t="str">
        <f t="shared" si="136"/>
        <v/>
      </c>
      <c r="BL40" s="10" t="str">
        <f t="shared" si="137"/>
        <v/>
      </c>
      <c r="BM40" s="10" t="str">
        <f t="shared" si="138"/>
        <v/>
      </c>
      <c r="BN40" s="10" t="e">
        <f t="shared" si="139"/>
        <v>#N/A</v>
      </c>
      <c r="BO40" s="10" t="str">
        <f t="shared" si="140"/>
        <v/>
      </c>
      <c r="BP40" s="10" t="str">
        <f t="shared" si="141"/>
        <v/>
      </c>
      <c r="BQ40" s="10" t="str">
        <f t="shared" si="142"/>
        <v/>
      </c>
      <c r="BR40" s="28" t="str">
        <f t="shared" si="143"/>
        <v/>
      </c>
      <c r="BS40" s="40" t="str">
        <f t="shared" si="75"/>
        <v/>
      </c>
      <c r="BX40" s="138"/>
      <c r="BY40" s="10" t="e">
        <f t="shared" si="144"/>
        <v>#N/A</v>
      </c>
      <c r="BZ40" s="10" t="e">
        <f t="shared" si="145"/>
        <v>#N/A</v>
      </c>
      <c r="CA40" s="10" t="str">
        <f t="shared" si="146"/>
        <v/>
      </c>
      <c r="CB40" s="10" t="str">
        <f>IF(AND(Sufficient_data="Yes",Include_study="Yes",Moderator&lt;&gt;""),'Moderator Analysis'!F:F-CL$2,"")</f>
        <v/>
      </c>
      <c r="CC40" s="10" t="str">
        <f>IF(AND(Sufficient_data="Yes",Include_study="Yes",Moderator&lt;&gt;""),'Moderator Analysis'!E:E-CL$3,"")</f>
        <v/>
      </c>
      <c r="CD40" s="40" t="str">
        <f>IF(AND(Sufficient_data="Yes",Include_study="Yes",Moderator&lt;&gt;""),CA:CA*('Moderator Analysis'!F:F-CL$5-CL$4*'Moderator Analysis'!E:E)^2,"")</f>
        <v/>
      </c>
      <c r="CF40" s="75" t="str">
        <f t="shared" si="147"/>
        <v/>
      </c>
      <c r="CG40" s="18" t="str">
        <f>IF(AND(Sufficient_data="Yes",Include_study="Yes",CF40&lt;&gt;""),'Moderator Analysis'!F:F-'Moderator Analysis'!J$37,"")</f>
        <v/>
      </c>
      <c r="CH40" s="18" t="str">
        <f>IF(AND(Sufficient_data="Yes",Include_study="Yes",CF40&lt;&gt;""),'Moderator Analysis'!E:E-SUMPRODUCT('Moderator Analysis'!E:E,CF:CF)/SUM(CF:CF),"")</f>
        <v/>
      </c>
      <c r="CI40" s="79" t="str">
        <f>IF(AND(Sufficient_data="Yes",Include_study="Yes",CF40&lt;&gt;""),CF:CF*('Moderator Analysis'!F:F-'Moderator Analysis'!J$29-'Moderator Analysis'!J$30*'Moderator Analysis'!E:E)^2,"")</f>
        <v/>
      </c>
      <c r="CJ40" s="12"/>
      <c r="CN40" s="138"/>
      <c r="CO40" s="140"/>
      <c r="CP40" s="28" t="str">
        <f>IF(AND(Include_study="Yes",Sufficient_data="Yes"),1/'Publication Bias Analysis'!F40^2,"")</f>
        <v/>
      </c>
      <c r="CQ40" s="28" t="str">
        <f>IF(AND(Include_study="Yes",Sufficient_data="Yes"),1/('Publication Bias Analysis'!F:F^2+IF(Additional_model="Fixed effect",0,Calculations!DD$11)),"")</f>
        <v/>
      </c>
      <c r="CR40" s="28" t="str">
        <f>IF(AND(Include_study="Yes",Sufficient_data="Yes"),1/('Publication Bias Analysis'!F:F^2+IF(Additional_model="Fixed effect",0,'Publication Bias Analysis'!L$32)),"")</f>
        <v/>
      </c>
      <c r="CS40" s="28" t="str">
        <f>IF(AND(Include_study="Yes",Sufficient_data="Yes"),'Publication Bias Analysis'!E:E-IF(Trim_and_fill="Off",'Publication Bias Analysis'!I$29,'Publication Bias Analysis'!I$37),"")</f>
        <v/>
      </c>
      <c r="CT40" s="28" t="str">
        <f t="shared" si="148"/>
        <v/>
      </c>
      <c r="CU40" s="28" t="str">
        <f t="shared" si="149"/>
        <v/>
      </c>
      <c r="CV40" s="90" t="str">
        <f t="shared" si="150"/>
        <v/>
      </c>
      <c r="CW40" s="89" t="str">
        <f>IF(AND(Include_study="Yes",Sufficient_data="Yes"),CV:CV+IF(DH:DH&lt;0,-1,1)*COUNTIF(CV$2:CV39,CV:CV),"")</f>
        <v/>
      </c>
      <c r="CX40" s="89" t="str">
        <f>IF(AND(Include_study="Yes",Sufficient_data="Yes"),RANK(DL:DL,DL:DL,1)*IF(DK:DK&lt;0,-1,1)+IF(DK:DK&lt;0,-1,1)*COUNTIF(CV$2:CV39,CV:CV),"")</f>
        <v/>
      </c>
      <c r="CY40" s="89" t="str">
        <f>IF(AND(Include_study="Yes",Sufficient_data="Yes"),RANK(DO:DO,DO:DO,1)*IF(DN:DN&lt;0,-1,1)+IF(DN:DN&lt;0,-1,1)*COUNTIF(CV$2:CV39,CV:CV),"")</f>
        <v/>
      </c>
      <c r="CZ40" s="10" t="e">
        <f>IF(AND(Include_study="Yes",Sufficient_data="Yes"),'Publication Bias Analysis'!E:E,NA())</f>
        <v>#N/A</v>
      </c>
      <c r="DA40" s="40" t="e">
        <f>IF(AND(Include_study="Yes",Sufficient_data="Yes"),'Publication Bias Analysis'!F:F,NA())</f>
        <v>#N/A</v>
      </c>
      <c r="DG40" s="133"/>
      <c r="DH40" s="28" t="str">
        <f>IF(AND(Include_study="Yes",Sufficient_data="Yes"),IF('Publication Bias Analysis'!L$38="Left",CZ:CZ-'Publication Bias Analysis'!I$29,'Publication Bias Analysis'!I$29-'Publication Bias Analysis'!E:E),"")</f>
        <v/>
      </c>
      <c r="DI40" s="28" t="str">
        <f t="shared" si="81"/>
        <v/>
      </c>
      <c r="DJ40" s="40" t="str">
        <f>IF(AND(Include_study="Yes",Sufficient_data="Yes"),1/('Publication Bias Analysis'!F:F^2+IF(Additional_model="Fixed effect",0,$DS$6)),"")</f>
        <v/>
      </c>
      <c r="DK40" s="28" t="str">
        <f>IF(AND(Include_study="Yes",Sufficient_data="Yes"),IF('Publication Bias Analysis'!L$38="Left",CZ:CZ-DS$3,DS$3-'Publication Bias Analysis'!E:E),"")</f>
        <v/>
      </c>
      <c r="DL40" s="28" t="str">
        <f t="shared" si="82"/>
        <v/>
      </c>
      <c r="DM40" s="40" t="str">
        <f>IF(AND(DK40&lt;&gt;"",CW40&lt;=MAX(CW:CW)-DS$7),1/('Publication Bias Analysis'!F:F^2+IF(Additional_model="Fixed effect",0,$DS$13)),"")</f>
        <v/>
      </c>
      <c r="DN40" s="10" t="str">
        <f>IF(AND(Include_study="Yes",Sufficient_data="Yes"),IF('Publication Bias Analysis'!L$38="Left",CZ:CZ-DS$10,DS$10-CZ:CZ),"")</f>
        <v/>
      </c>
      <c r="DO40" s="10" t="str">
        <f t="shared" si="83"/>
        <v/>
      </c>
      <c r="DP40" s="40" t="str">
        <f t="shared" si="151"/>
        <v/>
      </c>
      <c r="DU40" s="48">
        <v>39</v>
      </c>
      <c r="DV40" s="14" t="str">
        <f>IF(Trim_and_fill="On",IF(DS$21&gt;(COUNT(DV$2:DV39)),IF(COUNTIF(CW:CW,-1*(MAX(CW:CW)-DU40+1))=1,"",MAX(CW:CW)-DU40+1),""),"")</f>
        <v/>
      </c>
      <c r="DW40" s="10" t="str">
        <f t="shared" si="61"/>
        <v/>
      </c>
      <c r="DX40" s="10" t="str">
        <f t="shared" si="62"/>
        <v/>
      </c>
      <c r="DY40" s="10" t="str">
        <f t="shared" si="87"/>
        <v/>
      </c>
      <c r="DZ40" s="28" t="str">
        <f>IF(DV40&lt;&gt;"",1/(DX40^2+IF(Additional_model="Fixed effect",0,'Publication Bias Analysis'!L$32)),"")</f>
        <v/>
      </c>
      <c r="EA40" s="40" t="str">
        <f>IF(DV40&lt;&gt;"",DW:DW-'Publication Bias Analysis'!I$37,"")</f>
        <v/>
      </c>
      <c r="EB40" s="9"/>
      <c r="EC40" s="48">
        <v>39</v>
      </c>
      <c r="ED40" s="10" t="e">
        <f t="shared" si="88"/>
        <v>#N/A</v>
      </c>
      <c r="EE40" s="40" t="e">
        <f t="shared" si="89"/>
        <v>#N/A</v>
      </c>
      <c r="EG40" s="133"/>
      <c r="EH40" s="10" t="str">
        <f t="shared" si="66"/>
        <v/>
      </c>
      <c r="EI40" s="40" t="str">
        <f>IF(AND(Include_study="Yes",Sufficient_data="Yes"),Z_score-('Publication Bias Analysis'!P$3+'Publication Bias Analysis'!P$4*Inverse_standard_error),"")</f>
        <v/>
      </c>
      <c r="EK40" s="133"/>
      <c r="EL40" s="10" t="str">
        <f>IF(AND(Include_study="Yes",Sufficient_data="Yes"),(CZ:CZ-SUMPRODUCT(Calculations!CP:CP,'Publication Bias Analysis'!E:E)/SUM(Calculations!CP:CP))/(SQRT(EM:EM)),"")</f>
        <v/>
      </c>
      <c r="EM40" s="10" t="str">
        <f>IF(AND(Include_study="Yes",Sufficient_data="Yes"),'Publication Bias Analysis'!F:F^2-1/(SUM(Calculations!CP:CP)),"")</f>
        <v/>
      </c>
      <c r="EN40" s="14" t="str">
        <f t="shared" si="84"/>
        <v/>
      </c>
      <c r="EO40" s="14" t="str">
        <f t="shared" si="85"/>
        <v/>
      </c>
      <c r="EP40" s="14" t="str">
        <f>IF(AND(Include_study="Yes",Sufficient_data="Yes"),COUNTIFS(EN$2:EN39,"&lt;"&amp;EN40,EO$2:EO39,"&lt;"&amp;EO40)+COUNTIFS(EN41:EN$201,"&lt;"&amp;EN40,EO41:EO$201,"&lt;"&amp;EO40)+COUNTIFS(EN$2:EN39,"&gt;"&amp;EN40,EO$2:EO39,"&gt;"&amp;EO40)+COUNTIFS(EN41:EN$201,"&gt;"&amp;EN40,EO41:EO$201,"&gt;"&amp;EO40),"")</f>
        <v/>
      </c>
      <c r="EQ40" s="83" t="str">
        <f>IF(AND(Include_study="Yes",Sufficient_data="Yes"),COUNTIFS(EN$2:EN39,"&lt;"&amp;EN40,EO$2:EO39,"&gt;"&amp;EO40)+COUNTIFS(EN41:EN$201,"&lt;"&amp;EN40,EO41:EO$201,"&gt;"&amp;EO40)+COUNTIFS(EN$2:EN39,"&gt;"&amp;EN40,EO$2:EO39,"&lt;"&amp;EO40)+COUNTIFS(EN41:EN$201,"&gt;"&amp;EN40,EO41:EO$201,"&lt;"&amp;EO40),"")</f>
        <v/>
      </c>
      <c r="ES40" s="133"/>
      <c r="EX40" s="133"/>
      <c r="EY40" s="10" t="e">
        <f t="shared" si="152"/>
        <v>#N/A</v>
      </c>
      <c r="EZ40" s="10" t="e">
        <f t="shared" si="153"/>
        <v>#N/A</v>
      </c>
      <c r="FA40" s="10" t="str">
        <f t="shared" si="154"/>
        <v/>
      </c>
      <c r="FB40" s="40" t="str">
        <f>IF(AND(Include_study="Yes",Sufficient_data="Yes"),Z_score-('Publication Bias Analysis'!AK68+'Publication Bias Analysis'!AK$31*Inverse_standard_error),"")</f>
        <v/>
      </c>
      <c r="FH40" s="133"/>
      <c r="FI40" s="14" t="str">
        <f>IF(Z_score&lt;&gt;"",RANK('Publication Bias Analysis'!AS:AS,'Publication Bias Analysis'!AS:AS,1)+COUNTIF('Publication Bias Analysis'!AS$2:AS39,'Publication Bias Analysis'!AS40),"")</f>
        <v/>
      </c>
      <c r="FJ40" s="10" t="str">
        <f t="shared" si="155"/>
        <v/>
      </c>
      <c r="FK40" s="10" t="e">
        <f>IF(AND(Include_study="Yes",Sufficient_data="Yes"),'Publication Bias Analysis'!AR40,NA())</f>
        <v>#N/A</v>
      </c>
      <c r="FL40" s="28" t="e">
        <f>IF(AND(Include_study="Yes",Sufficient_data="Yes"),'Publication Bias Analysis'!AS40,NA())</f>
        <v>#N/A</v>
      </c>
      <c r="FM40" s="10" t="str">
        <f>IF(AND(Include_study="Yes",Sufficient_data="Yes"),'Publication Bias Analysis'!AR:AR-AVERAGE('Publication Bias Analysis'!AR:AR),"")</f>
        <v/>
      </c>
      <c r="FN40" s="40" t="str">
        <f>IF(AND(Include_study="Yes",Sufficient_data="Yes"),FL:FL-('Publication Bias Analysis'!AV$30+FK:FK*'Publication Bias Analysis'!AV$31),"")</f>
        <v/>
      </c>
      <c r="FT40" s="133"/>
      <c r="FU40" s="10" t="str">
        <f t="shared" si="156"/>
        <v/>
      </c>
      <c r="FV40" s="19" t="str">
        <f t="shared" si="90"/>
        <v/>
      </c>
      <c r="FW40" s="40" t="str">
        <f t="shared" si="79"/>
        <v/>
      </c>
    </row>
    <row r="41" spans="1:179" x14ac:dyDescent="0.2">
      <c r="A41" s="129"/>
      <c r="B41" s="26" t="str">
        <f t="shared" si="91"/>
        <v/>
      </c>
      <c r="C41" s="26" t="str">
        <f>IF(B41&lt;&gt;"",IF(B41=0,COUNTIF(B$2:B40,0)+1,COUNTIF(B$2:B40,B41)+B41+COUNTIF(B:B,0)),"")</f>
        <v/>
      </c>
      <c r="D41" s="26" t="str">
        <f t="shared" si="92"/>
        <v/>
      </c>
      <c r="E41" s="10" t="str">
        <f>IF(AND(Sufficient_data="Yes",Include_study="Yes",Input!Study_name&lt;&gt;""),Input!Study_name,"")</f>
        <v/>
      </c>
      <c r="F41" s="10" t="str">
        <f>IF(AND(Sufficient_data="Yes",Include_study="Yes"),Input!Correlation,"")</f>
        <v/>
      </c>
      <c r="G41" s="10" t="str">
        <f t="shared" si="93"/>
        <v/>
      </c>
      <c r="H41" s="10" t="str">
        <f>IF(AND(Sufficient_data="Yes",Include_study="Yes"),Input!Number_of_subjects,"")</f>
        <v/>
      </c>
      <c r="I41" s="10" t="str">
        <f t="shared" si="3"/>
        <v/>
      </c>
      <c r="J41" s="10" t="str">
        <f t="shared" si="94"/>
        <v/>
      </c>
      <c r="K41" s="10" t="str">
        <f t="shared" si="95"/>
        <v/>
      </c>
      <c r="L41" s="10" t="str">
        <f t="shared" si="96"/>
        <v/>
      </c>
      <c r="M41" s="10" t="str">
        <f t="shared" si="97"/>
        <v/>
      </c>
      <c r="N41" s="10" t="str">
        <f t="shared" si="98"/>
        <v/>
      </c>
      <c r="O41" s="106" t="str">
        <f t="shared" si="99"/>
        <v/>
      </c>
      <c r="P41" s="68" t="str">
        <f t="shared" si="100"/>
        <v/>
      </c>
      <c r="R41" s="57" t="e">
        <f t="shared" si="101"/>
        <v>#N/A</v>
      </c>
      <c r="S41" s="10" t="e">
        <f t="shared" si="102"/>
        <v>#N/A</v>
      </c>
      <c r="T41" s="40" t="e">
        <f t="shared" si="103"/>
        <v>#N/A</v>
      </c>
      <c r="Y41" s="129"/>
      <c r="Z41" s="26" t="str">
        <f t="shared" si="104"/>
        <v/>
      </c>
      <c r="AA41" s="26" t="str">
        <f>IF(AND(Sufficient_data="Yes",Include_study="Yes",Input!Study_name&lt;&gt;"",Subgroup&lt;&gt;""),Input!Study_name,"")</f>
        <v/>
      </c>
      <c r="AB41" s="10" t="str">
        <f t="shared" si="105"/>
        <v/>
      </c>
      <c r="AC41" s="10" t="str">
        <f>IF(AND(Sufficient_data="Yes",Include_study="Yes",Subgroup&lt;&gt;""),Input!Correlation,"")</f>
        <v/>
      </c>
      <c r="AD41" s="10" t="str">
        <f t="shared" si="106"/>
        <v/>
      </c>
      <c r="AE41" s="10" t="str">
        <f t="shared" si="107"/>
        <v/>
      </c>
      <c r="AF41" s="10" t="str">
        <f t="shared" si="108"/>
        <v/>
      </c>
      <c r="AG41" s="10" t="str">
        <f t="shared" si="109"/>
        <v/>
      </c>
      <c r="AH41" s="4" t="str">
        <f t="shared" si="110"/>
        <v/>
      </c>
      <c r="AI41" s="35" t="str">
        <f t="shared" si="111"/>
        <v/>
      </c>
      <c r="AJ41" s="108" t="str">
        <f t="shared" si="112"/>
        <v/>
      </c>
      <c r="AK41" s="68" t="str">
        <f t="shared" si="113"/>
        <v/>
      </c>
      <c r="AM41" s="57" t="e">
        <f t="shared" si="114"/>
        <v>#N/A</v>
      </c>
      <c r="AN41" s="10" t="e">
        <f t="shared" si="115"/>
        <v>#N/A</v>
      </c>
      <c r="AO41" s="40" t="e">
        <f t="shared" si="116"/>
        <v>#N/A</v>
      </c>
      <c r="AQ41" s="71" t="str">
        <f t="shared" si="117"/>
        <v/>
      </c>
      <c r="AR41" s="10" t="str">
        <f>IF(AND(Sufficient_data="Yes",Include_study="Yes",Subgroup&lt;&gt;""),IF(COUNTIFS(Input!F$2:F40,"="&amp;"Yes",Input!C$2:C40,"="&amp;"Yes",Input!G$2:G40,"="&amp;Subgroup)&gt;0,"",Subgroup),"")</f>
        <v/>
      </c>
      <c r="AS41" s="26" t="str">
        <f t="shared" si="118"/>
        <v/>
      </c>
      <c r="AT41" s="14" t="str">
        <f t="shared" si="119"/>
        <v/>
      </c>
      <c r="AU41" s="10" t="str">
        <f t="shared" si="120"/>
        <v/>
      </c>
      <c r="AV41" s="19" t="str">
        <f t="shared" si="121"/>
        <v/>
      </c>
      <c r="AW41" s="10" t="str">
        <f t="shared" si="122"/>
        <v/>
      </c>
      <c r="AX41" s="10" t="str">
        <f t="shared" si="123"/>
        <v/>
      </c>
      <c r="AY41" s="10" t="str">
        <f t="shared" si="124"/>
        <v/>
      </c>
      <c r="AZ41" s="10" t="str">
        <f t="shared" si="125"/>
        <v/>
      </c>
      <c r="BA41" s="10" t="str">
        <f t="shared" si="126"/>
        <v/>
      </c>
      <c r="BB41" s="10" t="str">
        <f t="shared" si="127"/>
        <v/>
      </c>
      <c r="BC41" s="10" t="str">
        <f t="shared" si="128"/>
        <v/>
      </c>
      <c r="BD41" s="26" t="str">
        <f t="shared" si="129"/>
        <v/>
      </c>
      <c r="BE41" s="10" t="str">
        <f t="shared" si="130"/>
        <v/>
      </c>
      <c r="BF41" s="10" t="str">
        <f t="shared" si="131"/>
        <v/>
      </c>
      <c r="BG41" s="10" t="str">
        <f t="shared" si="132"/>
        <v/>
      </c>
      <c r="BH41" s="10" t="str">
        <f t="shared" si="133"/>
        <v/>
      </c>
      <c r="BI41" s="10" t="str">
        <f t="shared" si="134"/>
        <v/>
      </c>
      <c r="BJ41" s="10" t="str">
        <f t="shared" si="135"/>
        <v/>
      </c>
      <c r="BK41" s="10" t="str">
        <f t="shared" si="136"/>
        <v/>
      </c>
      <c r="BL41" s="10" t="str">
        <f t="shared" si="137"/>
        <v/>
      </c>
      <c r="BM41" s="10" t="str">
        <f t="shared" si="138"/>
        <v/>
      </c>
      <c r="BN41" s="10" t="e">
        <f t="shared" si="139"/>
        <v>#N/A</v>
      </c>
      <c r="BO41" s="10" t="str">
        <f t="shared" si="140"/>
        <v/>
      </c>
      <c r="BP41" s="10" t="str">
        <f t="shared" si="141"/>
        <v/>
      </c>
      <c r="BQ41" s="10" t="str">
        <f t="shared" si="142"/>
        <v/>
      </c>
      <c r="BR41" s="28" t="str">
        <f t="shared" si="143"/>
        <v/>
      </c>
      <c r="BS41" s="40" t="str">
        <f t="shared" si="75"/>
        <v/>
      </c>
      <c r="BX41" s="138"/>
      <c r="BY41" s="10" t="e">
        <f t="shared" si="144"/>
        <v>#N/A</v>
      </c>
      <c r="BZ41" s="10" t="e">
        <f t="shared" si="145"/>
        <v>#N/A</v>
      </c>
      <c r="CA41" s="10" t="str">
        <f t="shared" si="146"/>
        <v/>
      </c>
      <c r="CB41" s="10" t="str">
        <f>IF(AND(Sufficient_data="Yes",Include_study="Yes",Moderator&lt;&gt;""),'Moderator Analysis'!F:F-CL$2,"")</f>
        <v/>
      </c>
      <c r="CC41" s="10" t="str">
        <f>IF(AND(Sufficient_data="Yes",Include_study="Yes",Moderator&lt;&gt;""),'Moderator Analysis'!E:E-CL$3,"")</f>
        <v/>
      </c>
      <c r="CD41" s="40" t="str">
        <f>IF(AND(Sufficient_data="Yes",Include_study="Yes",Moderator&lt;&gt;""),CA:CA*('Moderator Analysis'!F:F-CL$5-CL$4*'Moderator Analysis'!E:E)^2,"")</f>
        <v/>
      </c>
      <c r="CF41" s="75" t="str">
        <f t="shared" si="147"/>
        <v/>
      </c>
      <c r="CG41" s="18" t="str">
        <f>IF(AND(Sufficient_data="Yes",Include_study="Yes",CF41&lt;&gt;""),'Moderator Analysis'!F:F-'Moderator Analysis'!J$37,"")</f>
        <v/>
      </c>
      <c r="CH41" s="18" t="str">
        <f>IF(AND(Sufficient_data="Yes",Include_study="Yes",CF41&lt;&gt;""),'Moderator Analysis'!E:E-SUMPRODUCT('Moderator Analysis'!E:E,CF:CF)/SUM(CF:CF),"")</f>
        <v/>
      </c>
      <c r="CI41" s="79" t="str">
        <f>IF(AND(Sufficient_data="Yes",Include_study="Yes",CF41&lt;&gt;""),CF:CF*('Moderator Analysis'!F:F-'Moderator Analysis'!J$29-'Moderator Analysis'!J$30*'Moderator Analysis'!E:E)^2,"")</f>
        <v/>
      </c>
      <c r="CJ41" s="12"/>
      <c r="CN41" s="138"/>
      <c r="CO41" s="140"/>
      <c r="CP41" s="28" t="str">
        <f>IF(AND(Include_study="Yes",Sufficient_data="Yes"),1/'Publication Bias Analysis'!F41^2,"")</f>
        <v/>
      </c>
      <c r="CQ41" s="28" t="str">
        <f>IF(AND(Include_study="Yes",Sufficient_data="Yes"),1/('Publication Bias Analysis'!F:F^2+IF(Additional_model="Fixed effect",0,Calculations!DD$11)),"")</f>
        <v/>
      </c>
      <c r="CR41" s="28" t="str">
        <f>IF(AND(Include_study="Yes",Sufficient_data="Yes"),1/('Publication Bias Analysis'!F:F^2+IF(Additional_model="Fixed effect",0,'Publication Bias Analysis'!L$32)),"")</f>
        <v/>
      </c>
      <c r="CS41" s="28" t="str">
        <f>IF(AND(Include_study="Yes",Sufficient_data="Yes"),'Publication Bias Analysis'!E:E-IF(Trim_and_fill="Off",'Publication Bias Analysis'!I$29,'Publication Bias Analysis'!I$37),"")</f>
        <v/>
      </c>
      <c r="CT41" s="28" t="str">
        <f t="shared" si="148"/>
        <v/>
      </c>
      <c r="CU41" s="28" t="str">
        <f t="shared" si="149"/>
        <v/>
      </c>
      <c r="CV41" s="90" t="str">
        <f t="shared" si="150"/>
        <v/>
      </c>
      <c r="CW41" s="89" t="str">
        <f>IF(AND(Include_study="Yes",Sufficient_data="Yes"),CV:CV+IF(DH:DH&lt;0,-1,1)*COUNTIF(CV$2:CV40,CV:CV),"")</f>
        <v/>
      </c>
      <c r="CX41" s="89" t="str">
        <f>IF(AND(Include_study="Yes",Sufficient_data="Yes"),RANK(DL:DL,DL:DL,1)*IF(DK:DK&lt;0,-1,1)+IF(DK:DK&lt;0,-1,1)*COUNTIF(CV$2:CV40,CV:CV),"")</f>
        <v/>
      </c>
      <c r="CY41" s="89" t="str">
        <f>IF(AND(Include_study="Yes",Sufficient_data="Yes"),RANK(DO:DO,DO:DO,1)*IF(DN:DN&lt;0,-1,1)+IF(DN:DN&lt;0,-1,1)*COUNTIF(CV$2:CV40,CV:CV),"")</f>
        <v/>
      </c>
      <c r="CZ41" s="10" t="e">
        <f>IF(AND(Include_study="Yes",Sufficient_data="Yes"),'Publication Bias Analysis'!E:E,NA())</f>
        <v>#N/A</v>
      </c>
      <c r="DA41" s="40" t="e">
        <f>IF(AND(Include_study="Yes",Sufficient_data="Yes"),'Publication Bias Analysis'!F:F,NA())</f>
        <v>#N/A</v>
      </c>
      <c r="DG41" s="133"/>
      <c r="DH41" s="28" t="str">
        <f>IF(AND(Include_study="Yes",Sufficient_data="Yes"),IF('Publication Bias Analysis'!L$38="Left",CZ:CZ-'Publication Bias Analysis'!I$29,'Publication Bias Analysis'!I$29-'Publication Bias Analysis'!E:E),"")</f>
        <v/>
      </c>
      <c r="DI41" s="28" t="str">
        <f t="shared" si="81"/>
        <v/>
      </c>
      <c r="DJ41" s="40" t="str">
        <f>IF(AND(Include_study="Yes",Sufficient_data="Yes"),1/('Publication Bias Analysis'!F:F^2+IF(Additional_model="Fixed effect",0,$DS$6)),"")</f>
        <v/>
      </c>
      <c r="DK41" s="28" t="str">
        <f>IF(AND(Include_study="Yes",Sufficient_data="Yes"),IF('Publication Bias Analysis'!L$38="Left",CZ:CZ-DS$3,DS$3-'Publication Bias Analysis'!E:E),"")</f>
        <v/>
      </c>
      <c r="DL41" s="28" t="str">
        <f t="shared" si="82"/>
        <v/>
      </c>
      <c r="DM41" s="40" t="str">
        <f>IF(AND(DK41&lt;&gt;"",CW41&lt;=MAX(CW:CW)-DS$7),1/('Publication Bias Analysis'!F:F^2+IF(Additional_model="Fixed effect",0,$DS$13)),"")</f>
        <v/>
      </c>
      <c r="DN41" s="10" t="str">
        <f>IF(AND(Include_study="Yes",Sufficient_data="Yes"),IF('Publication Bias Analysis'!L$38="Left",CZ:CZ-DS$10,DS$10-CZ:CZ),"")</f>
        <v/>
      </c>
      <c r="DO41" s="10" t="str">
        <f t="shared" si="83"/>
        <v/>
      </c>
      <c r="DP41" s="40" t="str">
        <f t="shared" si="151"/>
        <v/>
      </c>
      <c r="DU41" s="51">
        <v>40</v>
      </c>
      <c r="DV41" s="72" t="str">
        <f>IF(Trim_and_fill="On",IF(DS$21&gt;(COUNT(DV$2:DV40)),IF(COUNTIF(CW:CW,-1*(MAX(CW:CW)-DU41+1))=1,"",MAX(CW:CW)-DU41+1),""),"")</f>
        <v/>
      </c>
      <c r="DW41" s="38" t="str">
        <f t="shared" si="61"/>
        <v/>
      </c>
      <c r="DX41" s="38" t="str">
        <f t="shared" si="62"/>
        <v/>
      </c>
      <c r="DY41" s="38" t="str">
        <f t="shared" si="87"/>
        <v/>
      </c>
      <c r="DZ41" s="38" t="str">
        <f>IF(DV41&lt;&gt;"",1/(DX41^2+IF(Additional_model="Fixed effect",0,'Publication Bias Analysis'!L$32)),"")</f>
        <v/>
      </c>
      <c r="EA41" s="62" t="str">
        <f>IF(DV41&lt;&gt;"",DW:DW-'Publication Bias Analysis'!I$37,"")</f>
        <v/>
      </c>
      <c r="EB41" s="9"/>
      <c r="EC41" s="51">
        <v>40</v>
      </c>
      <c r="ED41" s="38" t="e">
        <f t="shared" si="88"/>
        <v>#N/A</v>
      </c>
      <c r="EE41" s="62" t="e">
        <f t="shared" si="89"/>
        <v>#N/A</v>
      </c>
      <c r="EG41" s="133"/>
      <c r="EH41" s="10" t="str">
        <f t="shared" si="66"/>
        <v/>
      </c>
      <c r="EI41" s="40" t="str">
        <f>IF(AND(Include_study="Yes",Sufficient_data="Yes"),Z_score-('Publication Bias Analysis'!P$3+'Publication Bias Analysis'!P$4*Inverse_standard_error),"")</f>
        <v/>
      </c>
      <c r="EK41" s="133"/>
      <c r="EL41" s="10" t="str">
        <f>IF(AND(Include_study="Yes",Sufficient_data="Yes"),(CZ:CZ-SUMPRODUCT(Calculations!CP:CP,'Publication Bias Analysis'!E:E)/SUM(Calculations!CP:CP))/(SQRT(EM:EM)),"")</f>
        <v/>
      </c>
      <c r="EM41" s="10" t="str">
        <f>IF(AND(Include_study="Yes",Sufficient_data="Yes"),'Publication Bias Analysis'!F:F^2-1/(SUM(Calculations!CP:CP)),"")</f>
        <v/>
      </c>
      <c r="EN41" s="14" t="str">
        <f t="shared" si="84"/>
        <v/>
      </c>
      <c r="EO41" s="14" t="str">
        <f t="shared" si="85"/>
        <v/>
      </c>
      <c r="EP41" s="14" t="str">
        <f>IF(AND(Include_study="Yes",Sufficient_data="Yes"),COUNTIFS(EN$2:EN40,"&lt;"&amp;EN41,EO$2:EO40,"&lt;"&amp;EO41)+COUNTIFS(EN42:EN$201,"&lt;"&amp;EN41,EO42:EO$201,"&lt;"&amp;EO41)+COUNTIFS(EN$2:EN40,"&gt;"&amp;EN41,EO$2:EO40,"&gt;"&amp;EO41)+COUNTIFS(EN42:EN$201,"&gt;"&amp;EN41,EO42:EO$201,"&gt;"&amp;EO41),"")</f>
        <v/>
      </c>
      <c r="EQ41" s="83" t="str">
        <f>IF(AND(Include_study="Yes",Sufficient_data="Yes"),COUNTIFS(EN$2:EN40,"&lt;"&amp;EN41,EO$2:EO40,"&gt;"&amp;EO41)+COUNTIFS(EN42:EN$201,"&lt;"&amp;EN41,EO42:EO$201,"&gt;"&amp;EO41)+COUNTIFS(EN$2:EN40,"&gt;"&amp;EN41,EO$2:EO40,"&lt;"&amp;EO41)+COUNTIFS(EN42:EN$201,"&gt;"&amp;EN41,EO42:EO$201,"&lt;"&amp;EO41),"")</f>
        <v/>
      </c>
      <c r="ES41" s="133"/>
      <c r="EX41" s="133"/>
      <c r="EY41" s="10" t="e">
        <f t="shared" si="152"/>
        <v>#N/A</v>
      </c>
      <c r="EZ41" s="10" t="e">
        <f t="shared" si="153"/>
        <v>#N/A</v>
      </c>
      <c r="FA41" s="10" t="str">
        <f t="shared" si="154"/>
        <v/>
      </c>
      <c r="FB41" s="40" t="str">
        <f>IF(AND(Include_study="Yes",Sufficient_data="Yes"),Z_score-('Publication Bias Analysis'!AK69+'Publication Bias Analysis'!AK$31*Inverse_standard_error),"")</f>
        <v/>
      </c>
      <c r="FH41" s="133"/>
      <c r="FI41" s="14" t="str">
        <f>IF(Z_score&lt;&gt;"",RANK('Publication Bias Analysis'!AS:AS,'Publication Bias Analysis'!AS:AS,1)+COUNTIF('Publication Bias Analysis'!AS$2:AS40,'Publication Bias Analysis'!AS41),"")</f>
        <v/>
      </c>
      <c r="FJ41" s="10" t="str">
        <f t="shared" si="155"/>
        <v/>
      </c>
      <c r="FK41" s="10" t="e">
        <f>IF(AND(Include_study="Yes",Sufficient_data="Yes"),'Publication Bias Analysis'!AR41,NA())</f>
        <v>#N/A</v>
      </c>
      <c r="FL41" s="28" t="e">
        <f>IF(AND(Include_study="Yes",Sufficient_data="Yes"),'Publication Bias Analysis'!AS41,NA())</f>
        <v>#N/A</v>
      </c>
      <c r="FM41" s="10" t="str">
        <f>IF(AND(Include_study="Yes",Sufficient_data="Yes"),'Publication Bias Analysis'!AR:AR-AVERAGE('Publication Bias Analysis'!AR:AR),"")</f>
        <v/>
      </c>
      <c r="FN41" s="40" t="str">
        <f>IF(AND(Include_study="Yes",Sufficient_data="Yes"),FL:FL-('Publication Bias Analysis'!AV$30+FK:FK*'Publication Bias Analysis'!AV$31),"")</f>
        <v/>
      </c>
      <c r="FT41" s="133"/>
      <c r="FU41" s="10" t="str">
        <f t="shared" si="156"/>
        <v/>
      </c>
      <c r="FV41" s="19" t="str">
        <f t="shared" si="90"/>
        <v/>
      </c>
      <c r="FW41" s="40" t="str">
        <f t="shared" si="79"/>
        <v/>
      </c>
    </row>
    <row r="42" spans="1:179" x14ac:dyDescent="0.2">
      <c r="A42" s="129"/>
      <c r="B42" s="26" t="str">
        <f t="shared" si="91"/>
        <v/>
      </c>
      <c r="C42" s="26" t="str">
        <f>IF(B42&lt;&gt;"",IF(B42=0,COUNTIF(B$2:B41,0)+1,COUNTIF(B$2:B41,B42)+B42+COUNTIF(B:B,0)),"")</f>
        <v/>
      </c>
      <c r="D42" s="26" t="str">
        <f t="shared" si="92"/>
        <v/>
      </c>
      <c r="E42" s="10" t="str">
        <f>IF(AND(Sufficient_data="Yes",Include_study="Yes",Input!Study_name&lt;&gt;""),Input!Study_name,"")</f>
        <v/>
      </c>
      <c r="F42" s="10" t="str">
        <f>IF(AND(Sufficient_data="Yes",Include_study="Yes"),Input!Correlation,"")</f>
        <v/>
      </c>
      <c r="G42" s="10" t="str">
        <f t="shared" si="93"/>
        <v/>
      </c>
      <c r="H42" s="10" t="str">
        <f>IF(AND(Sufficient_data="Yes",Include_study="Yes"),Input!Number_of_subjects,"")</f>
        <v/>
      </c>
      <c r="I42" s="10" t="str">
        <f t="shared" si="3"/>
        <v/>
      </c>
      <c r="J42" s="10" t="str">
        <f t="shared" si="94"/>
        <v/>
      </c>
      <c r="K42" s="10" t="str">
        <f t="shared" si="95"/>
        <v/>
      </c>
      <c r="L42" s="10" t="str">
        <f t="shared" si="96"/>
        <v/>
      </c>
      <c r="M42" s="10" t="str">
        <f t="shared" si="97"/>
        <v/>
      </c>
      <c r="N42" s="10" t="str">
        <f t="shared" si="98"/>
        <v/>
      </c>
      <c r="O42" s="106" t="str">
        <f t="shared" si="99"/>
        <v/>
      </c>
      <c r="P42" s="68" t="str">
        <f t="shared" si="100"/>
        <v/>
      </c>
      <c r="R42" s="57" t="e">
        <f t="shared" si="101"/>
        <v>#N/A</v>
      </c>
      <c r="S42" s="10" t="e">
        <f t="shared" si="102"/>
        <v>#N/A</v>
      </c>
      <c r="T42" s="40" t="e">
        <f t="shared" si="103"/>
        <v>#N/A</v>
      </c>
      <c r="Y42" s="129"/>
      <c r="Z42" s="26" t="str">
        <f t="shared" si="104"/>
        <v/>
      </c>
      <c r="AA42" s="26" t="str">
        <f>IF(AND(Sufficient_data="Yes",Include_study="Yes",Input!Study_name&lt;&gt;"",Subgroup&lt;&gt;""),Input!Study_name,"")</f>
        <v/>
      </c>
      <c r="AB42" s="10" t="str">
        <f t="shared" si="105"/>
        <v/>
      </c>
      <c r="AC42" s="10" t="str">
        <f>IF(AND(Sufficient_data="Yes",Include_study="Yes",Subgroup&lt;&gt;""),Input!Correlation,"")</f>
        <v/>
      </c>
      <c r="AD42" s="10" t="str">
        <f t="shared" si="106"/>
        <v/>
      </c>
      <c r="AE42" s="10" t="str">
        <f t="shared" si="107"/>
        <v/>
      </c>
      <c r="AF42" s="10" t="str">
        <f t="shared" si="108"/>
        <v/>
      </c>
      <c r="AG42" s="10" t="str">
        <f t="shared" si="109"/>
        <v/>
      </c>
      <c r="AH42" s="4" t="str">
        <f t="shared" si="110"/>
        <v/>
      </c>
      <c r="AI42" s="35" t="str">
        <f t="shared" si="111"/>
        <v/>
      </c>
      <c r="AJ42" s="108" t="str">
        <f t="shared" si="112"/>
        <v/>
      </c>
      <c r="AK42" s="68" t="str">
        <f t="shared" si="113"/>
        <v/>
      </c>
      <c r="AM42" s="57" t="e">
        <f t="shared" si="114"/>
        <v>#N/A</v>
      </c>
      <c r="AN42" s="10" t="e">
        <f t="shared" si="115"/>
        <v>#N/A</v>
      </c>
      <c r="AO42" s="40" t="e">
        <f t="shared" si="116"/>
        <v>#N/A</v>
      </c>
      <c r="AQ42" s="71" t="str">
        <f t="shared" si="117"/>
        <v/>
      </c>
      <c r="AR42" s="10" t="str">
        <f>IF(AND(Sufficient_data="Yes",Include_study="Yes",Subgroup&lt;&gt;""),IF(COUNTIFS(Input!F$2:F41,"="&amp;"Yes",Input!C$2:C41,"="&amp;"Yes",Input!G$2:G41,"="&amp;Subgroup)&gt;0,"",Subgroup),"")</f>
        <v/>
      </c>
      <c r="AS42" s="26" t="str">
        <f t="shared" si="118"/>
        <v/>
      </c>
      <c r="AT42" s="14" t="str">
        <f t="shared" si="119"/>
        <v/>
      </c>
      <c r="AU42" s="10" t="str">
        <f t="shared" si="120"/>
        <v/>
      </c>
      <c r="AV42" s="19" t="str">
        <f t="shared" si="121"/>
        <v/>
      </c>
      <c r="AW42" s="10" t="str">
        <f t="shared" si="122"/>
        <v/>
      </c>
      <c r="AX42" s="10" t="str">
        <f t="shared" si="123"/>
        <v/>
      </c>
      <c r="AY42" s="10" t="str">
        <f t="shared" si="124"/>
        <v/>
      </c>
      <c r="AZ42" s="10" t="str">
        <f t="shared" si="125"/>
        <v/>
      </c>
      <c r="BA42" s="10" t="str">
        <f t="shared" si="126"/>
        <v/>
      </c>
      <c r="BB42" s="10" t="str">
        <f t="shared" si="127"/>
        <v/>
      </c>
      <c r="BC42" s="10" t="str">
        <f t="shared" si="128"/>
        <v/>
      </c>
      <c r="BD42" s="26" t="str">
        <f t="shared" si="129"/>
        <v/>
      </c>
      <c r="BE42" s="10" t="str">
        <f t="shared" si="130"/>
        <v/>
      </c>
      <c r="BF42" s="10" t="str">
        <f t="shared" si="131"/>
        <v/>
      </c>
      <c r="BG42" s="10" t="str">
        <f t="shared" si="132"/>
        <v/>
      </c>
      <c r="BH42" s="10" t="str">
        <f t="shared" si="133"/>
        <v/>
      </c>
      <c r="BI42" s="10" t="str">
        <f t="shared" si="134"/>
        <v/>
      </c>
      <c r="BJ42" s="10" t="str">
        <f t="shared" si="135"/>
        <v/>
      </c>
      <c r="BK42" s="10" t="str">
        <f t="shared" si="136"/>
        <v/>
      </c>
      <c r="BL42" s="10" t="str">
        <f t="shared" si="137"/>
        <v/>
      </c>
      <c r="BM42" s="10" t="str">
        <f t="shared" si="138"/>
        <v/>
      </c>
      <c r="BN42" s="10" t="e">
        <f t="shared" si="139"/>
        <v>#N/A</v>
      </c>
      <c r="BO42" s="10" t="str">
        <f t="shared" si="140"/>
        <v/>
      </c>
      <c r="BP42" s="10" t="str">
        <f t="shared" si="141"/>
        <v/>
      </c>
      <c r="BQ42" s="10" t="str">
        <f t="shared" si="142"/>
        <v/>
      </c>
      <c r="BR42" s="28" t="str">
        <f t="shared" si="143"/>
        <v/>
      </c>
      <c r="BS42" s="40" t="str">
        <f t="shared" si="75"/>
        <v/>
      </c>
      <c r="BX42" s="138"/>
      <c r="BY42" s="10" t="e">
        <f t="shared" si="144"/>
        <v>#N/A</v>
      </c>
      <c r="BZ42" s="10" t="e">
        <f t="shared" si="145"/>
        <v>#N/A</v>
      </c>
      <c r="CA42" s="10" t="str">
        <f t="shared" si="146"/>
        <v/>
      </c>
      <c r="CB42" s="10" t="str">
        <f>IF(AND(Sufficient_data="Yes",Include_study="Yes",Moderator&lt;&gt;""),'Moderator Analysis'!F:F-CL$2,"")</f>
        <v/>
      </c>
      <c r="CC42" s="10" t="str">
        <f>IF(AND(Sufficient_data="Yes",Include_study="Yes",Moderator&lt;&gt;""),'Moderator Analysis'!E:E-CL$3,"")</f>
        <v/>
      </c>
      <c r="CD42" s="40" t="str">
        <f>IF(AND(Sufficient_data="Yes",Include_study="Yes",Moderator&lt;&gt;""),CA:CA*('Moderator Analysis'!F:F-CL$5-CL$4*'Moderator Analysis'!E:E)^2,"")</f>
        <v/>
      </c>
      <c r="CF42" s="75" t="str">
        <f t="shared" si="147"/>
        <v/>
      </c>
      <c r="CG42" s="18" t="str">
        <f>IF(AND(Sufficient_data="Yes",Include_study="Yes",CF42&lt;&gt;""),'Moderator Analysis'!F:F-'Moderator Analysis'!J$37,"")</f>
        <v/>
      </c>
      <c r="CH42" s="18" t="str">
        <f>IF(AND(Sufficient_data="Yes",Include_study="Yes",CF42&lt;&gt;""),'Moderator Analysis'!E:E-SUMPRODUCT('Moderator Analysis'!E:E,CF:CF)/SUM(CF:CF),"")</f>
        <v/>
      </c>
      <c r="CI42" s="79" t="str">
        <f>IF(AND(Sufficient_data="Yes",Include_study="Yes",CF42&lt;&gt;""),CF:CF*('Moderator Analysis'!F:F-'Moderator Analysis'!J$29-'Moderator Analysis'!J$30*'Moderator Analysis'!E:E)^2,"")</f>
        <v/>
      </c>
      <c r="CJ42" s="12"/>
      <c r="CN42" s="138"/>
      <c r="CO42" s="140"/>
      <c r="CP42" s="28" t="str">
        <f>IF(AND(Include_study="Yes",Sufficient_data="Yes"),1/'Publication Bias Analysis'!F42^2,"")</f>
        <v/>
      </c>
      <c r="CQ42" s="28" t="str">
        <f>IF(AND(Include_study="Yes",Sufficient_data="Yes"),1/('Publication Bias Analysis'!F:F^2+IF(Additional_model="Fixed effect",0,Calculations!DD$11)),"")</f>
        <v/>
      </c>
      <c r="CR42" s="28" t="str">
        <f>IF(AND(Include_study="Yes",Sufficient_data="Yes"),1/('Publication Bias Analysis'!F:F^2+IF(Additional_model="Fixed effect",0,'Publication Bias Analysis'!L$32)),"")</f>
        <v/>
      </c>
      <c r="CS42" s="28" t="str">
        <f>IF(AND(Include_study="Yes",Sufficient_data="Yes"),'Publication Bias Analysis'!E:E-IF(Trim_and_fill="Off",'Publication Bias Analysis'!I$29,'Publication Bias Analysis'!I$37),"")</f>
        <v/>
      </c>
      <c r="CT42" s="28" t="str">
        <f t="shared" si="148"/>
        <v/>
      </c>
      <c r="CU42" s="28" t="str">
        <f t="shared" si="149"/>
        <v/>
      </c>
      <c r="CV42" s="90" t="str">
        <f t="shared" si="150"/>
        <v/>
      </c>
      <c r="CW42" s="89" t="str">
        <f>IF(AND(Include_study="Yes",Sufficient_data="Yes"),CV:CV+IF(DH:DH&lt;0,-1,1)*COUNTIF(CV$2:CV41,CV:CV),"")</f>
        <v/>
      </c>
      <c r="CX42" s="89" t="str">
        <f>IF(AND(Include_study="Yes",Sufficient_data="Yes"),RANK(DL:DL,DL:DL,1)*IF(DK:DK&lt;0,-1,1)+IF(DK:DK&lt;0,-1,1)*COUNTIF(CV$2:CV41,CV:CV),"")</f>
        <v/>
      </c>
      <c r="CY42" s="89" t="str">
        <f>IF(AND(Include_study="Yes",Sufficient_data="Yes"),RANK(DO:DO,DO:DO,1)*IF(DN:DN&lt;0,-1,1)+IF(DN:DN&lt;0,-1,1)*COUNTIF(CV$2:CV41,CV:CV),"")</f>
        <v/>
      </c>
      <c r="CZ42" s="10" t="e">
        <f>IF(AND(Include_study="Yes",Sufficient_data="Yes"),'Publication Bias Analysis'!E:E,NA())</f>
        <v>#N/A</v>
      </c>
      <c r="DA42" s="40" t="e">
        <f>IF(AND(Include_study="Yes",Sufficient_data="Yes"),'Publication Bias Analysis'!F:F,NA())</f>
        <v>#N/A</v>
      </c>
      <c r="DG42" s="133"/>
      <c r="DH42" s="28" t="str">
        <f>IF(AND(Include_study="Yes",Sufficient_data="Yes"),IF('Publication Bias Analysis'!L$38="Left",CZ:CZ-'Publication Bias Analysis'!I$29,'Publication Bias Analysis'!I$29-'Publication Bias Analysis'!E:E),"")</f>
        <v/>
      </c>
      <c r="DI42" s="28" t="str">
        <f t="shared" si="81"/>
        <v/>
      </c>
      <c r="DJ42" s="40" t="str">
        <f>IF(AND(Include_study="Yes",Sufficient_data="Yes"),1/('Publication Bias Analysis'!F:F^2+IF(Additional_model="Fixed effect",0,$DS$6)),"")</f>
        <v/>
      </c>
      <c r="DK42" s="28" t="str">
        <f>IF(AND(Include_study="Yes",Sufficient_data="Yes"),IF('Publication Bias Analysis'!L$38="Left",CZ:CZ-DS$3,DS$3-'Publication Bias Analysis'!E:E),"")</f>
        <v/>
      </c>
      <c r="DL42" s="28" t="str">
        <f t="shared" si="82"/>
        <v/>
      </c>
      <c r="DM42" s="40" t="str">
        <f>IF(AND(DK42&lt;&gt;"",CW42&lt;=MAX(CW:CW)-DS$7),1/('Publication Bias Analysis'!F:F^2+IF(Additional_model="Fixed effect",0,$DS$13)),"")</f>
        <v/>
      </c>
      <c r="DN42" s="10" t="str">
        <f>IF(AND(Include_study="Yes",Sufficient_data="Yes"),IF('Publication Bias Analysis'!L$38="Left",CZ:CZ-DS$10,DS$10-CZ:CZ),"")</f>
        <v/>
      </c>
      <c r="DO42" s="10" t="str">
        <f t="shared" si="83"/>
        <v/>
      </c>
      <c r="DP42" s="40" t="str">
        <f t="shared" si="151"/>
        <v/>
      </c>
      <c r="EG42" s="133"/>
      <c r="EH42" s="10" t="str">
        <f t="shared" si="66"/>
        <v/>
      </c>
      <c r="EI42" s="40" t="str">
        <f>IF(AND(Include_study="Yes",Sufficient_data="Yes"),Z_score-('Publication Bias Analysis'!P$3+'Publication Bias Analysis'!P$4*Inverse_standard_error),"")</f>
        <v/>
      </c>
      <c r="EK42" s="133"/>
      <c r="EL42" s="10" t="str">
        <f>IF(AND(Include_study="Yes",Sufficient_data="Yes"),(CZ:CZ-SUMPRODUCT(Calculations!CP:CP,'Publication Bias Analysis'!E:E)/SUM(Calculations!CP:CP))/(SQRT(EM:EM)),"")</f>
        <v/>
      </c>
      <c r="EM42" s="10" t="str">
        <f>IF(AND(Include_study="Yes",Sufficient_data="Yes"),'Publication Bias Analysis'!F:F^2-1/(SUM(Calculations!CP:CP)),"")</f>
        <v/>
      </c>
      <c r="EN42" s="14" t="str">
        <f t="shared" si="84"/>
        <v/>
      </c>
      <c r="EO42" s="14" t="str">
        <f t="shared" si="85"/>
        <v/>
      </c>
      <c r="EP42" s="14" t="str">
        <f>IF(AND(Include_study="Yes",Sufficient_data="Yes"),COUNTIFS(EN$2:EN41,"&lt;"&amp;EN42,EO$2:EO41,"&lt;"&amp;EO42)+COUNTIFS(EN43:EN$201,"&lt;"&amp;EN42,EO43:EO$201,"&lt;"&amp;EO42)+COUNTIFS(EN$2:EN41,"&gt;"&amp;EN42,EO$2:EO41,"&gt;"&amp;EO42)+COUNTIFS(EN43:EN$201,"&gt;"&amp;EN42,EO43:EO$201,"&gt;"&amp;EO42),"")</f>
        <v/>
      </c>
      <c r="EQ42" s="83" t="str">
        <f>IF(AND(Include_study="Yes",Sufficient_data="Yes"),COUNTIFS(EN$2:EN41,"&lt;"&amp;EN42,EO$2:EO41,"&gt;"&amp;EO42)+COUNTIFS(EN43:EN$201,"&lt;"&amp;EN42,EO43:EO$201,"&gt;"&amp;EO42)+COUNTIFS(EN$2:EN41,"&gt;"&amp;EN42,EO$2:EO41,"&lt;"&amp;EO42)+COUNTIFS(EN43:EN$201,"&gt;"&amp;EN42,EO43:EO$201,"&lt;"&amp;EO42),"")</f>
        <v/>
      </c>
      <c r="ES42" s="133"/>
      <c r="EX42" s="133"/>
      <c r="EY42" s="10" t="e">
        <f t="shared" si="152"/>
        <v>#N/A</v>
      </c>
      <c r="EZ42" s="10" t="e">
        <f t="shared" si="153"/>
        <v>#N/A</v>
      </c>
      <c r="FA42" s="10" t="str">
        <f t="shared" si="154"/>
        <v/>
      </c>
      <c r="FB42" s="40" t="str">
        <f>IF(AND(Include_study="Yes",Sufficient_data="Yes"),Z_score-('Publication Bias Analysis'!AK70+'Publication Bias Analysis'!AK$31*Inverse_standard_error),"")</f>
        <v/>
      </c>
      <c r="FH42" s="133"/>
      <c r="FI42" s="14" t="str">
        <f>IF(Z_score&lt;&gt;"",RANK('Publication Bias Analysis'!AS:AS,'Publication Bias Analysis'!AS:AS,1)+COUNTIF('Publication Bias Analysis'!AS$2:AS41,'Publication Bias Analysis'!AS42),"")</f>
        <v/>
      </c>
      <c r="FJ42" s="10" t="str">
        <f t="shared" si="155"/>
        <v/>
      </c>
      <c r="FK42" s="10" t="e">
        <f>IF(AND(Include_study="Yes",Sufficient_data="Yes"),'Publication Bias Analysis'!AR42,NA())</f>
        <v>#N/A</v>
      </c>
      <c r="FL42" s="28" t="e">
        <f>IF(AND(Include_study="Yes",Sufficient_data="Yes"),'Publication Bias Analysis'!AS42,NA())</f>
        <v>#N/A</v>
      </c>
      <c r="FM42" s="10" t="str">
        <f>IF(AND(Include_study="Yes",Sufficient_data="Yes"),'Publication Bias Analysis'!AR:AR-AVERAGE('Publication Bias Analysis'!AR:AR),"")</f>
        <v/>
      </c>
      <c r="FN42" s="40" t="str">
        <f>IF(AND(Include_study="Yes",Sufficient_data="Yes"),FL:FL-('Publication Bias Analysis'!AV$30+FK:FK*'Publication Bias Analysis'!AV$31),"")</f>
        <v/>
      </c>
      <c r="FT42" s="133"/>
      <c r="FU42" s="10" t="str">
        <f t="shared" si="156"/>
        <v/>
      </c>
      <c r="FV42" s="19" t="str">
        <f t="shared" si="90"/>
        <v/>
      </c>
      <c r="FW42" s="40" t="str">
        <f t="shared" si="79"/>
        <v/>
      </c>
    </row>
    <row r="43" spans="1:179" x14ac:dyDescent="0.2">
      <c r="A43" s="129"/>
      <c r="B43" s="26" t="str">
        <f t="shared" si="91"/>
        <v/>
      </c>
      <c r="C43" s="26" t="str">
        <f>IF(B43&lt;&gt;"",IF(B43=0,COUNTIF(B$2:B42,0)+1,COUNTIF(B$2:B42,B43)+B43+COUNTIF(B:B,0)),"")</f>
        <v/>
      </c>
      <c r="D43" s="26" t="str">
        <f t="shared" si="92"/>
        <v/>
      </c>
      <c r="E43" s="10" t="str">
        <f>IF(AND(Sufficient_data="Yes",Include_study="Yes",Input!Study_name&lt;&gt;""),Input!Study_name,"")</f>
        <v/>
      </c>
      <c r="F43" s="10" t="str">
        <f>IF(AND(Sufficient_data="Yes",Include_study="Yes"),Input!Correlation,"")</f>
        <v/>
      </c>
      <c r="G43" s="10" t="str">
        <f t="shared" si="93"/>
        <v/>
      </c>
      <c r="H43" s="10" t="str">
        <f>IF(AND(Sufficient_data="Yes",Include_study="Yes"),Input!Number_of_subjects,"")</f>
        <v/>
      </c>
      <c r="I43" s="10" t="str">
        <f t="shared" si="3"/>
        <v/>
      </c>
      <c r="J43" s="10" t="str">
        <f t="shared" si="94"/>
        <v/>
      </c>
      <c r="K43" s="10" t="str">
        <f t="shared" si="95"/>
        <v/>
      </c>
      <c r="L43" s="10" t="str">
        <f t="shared" si="96"/>
        <v/>
      </c>
      <c r="M43" s="10" t="str">
        <f t="shared" si="97"/>
        <v/>
      </c>
      <c r="N43" s="10" t="str">
        <f t="shared" si="98"/>
        <v/>
      </c>
      <c r="O43" s="106" t="str">
        <f t="shared" si="99"/>
        <v/>
      </c>
      <c r="P43" s="68" t="str">
        <f t="shared" si="100"/>
        <v/>
      </c>
      <c r="R43" s="57" t="e">
        <f t="shared" si="101"/>
        <v>#N/A</v>
      </c>
      <c r="S43" s="10" t="e">
        <f t="shared" si="102"/>
        <v>#N/A</v>
      </c>
      <c r="T43" s="40" t="e">
        <f t="shared" si="103"/>
        <v>#N/A</v>
      </c>
      <c r="Y43" s="129"/>
      <c r="Z43" s="26" t="str">
        <f t="shared" si="104"/>
        <v/>
      </c>
      <c r="AA43" s="26" t="str">
        <f>IF(AND(Sufficient_data="Yes",Include_study="Yes",Input!Study_name&lt;&gt;"",Subgroup&lt;&gt;""),Input!Study_name,"")</f>
        <v/>
      </c>
      <c r="AB43" s="10" t="str">
        <f t="shared" si="105"/>
        <v/>
      </c>
      <c r="AC43" s="10" t="str">
        <f>IF(AND(Sufficient_data="Yes",Include_study="Yes",Subgroup&lt;&gt;""),Input!Correlation,"")</f>
        <v/>
      </c>
      <c r="AD43" s="10" t="str">
        <f t="shared" si="106"/>
        <v/>
      </c>
      <c r="AE43" s="10" t="str">
        <f t="shared" si="107"/>
        <v/>
      </c>
      <c r="AF43" s="10" t="str">
        <f t="shared" si="108"/>
        <v/>
      </c>
      <c r="AG43" s="10" t="str">
        <f t="shared" si="109"/>
        <v/>
      </c>
      <c r="AH43" s="4" t="str">
        <f t="shared" si="110"/>
        <v/>
      </c>
      <c r="AI43" s="35" t="str">
        <f t="shared" si="111"/>
        <v/>
      </c>
      <c r="AJ43" s="108" t="str">
        <f t="shared" si="112"/>
        <v/>
      </c>
      <c r="AK43" s="68" t="str">
        <f t="shared" si="113"/>
        <v/>
      </c>
      <c r="AM43" s="57" t="e">
        <f t="shared" si="114"/>
        <v>#N/A</v>
      </c>
      <c r="AN43" s="10" t="e">
        <f t="shared" si="115"/>
        <v>#N/A</v>
      </c>
      <c r="AO43" s="40" t="e">
        <f t="shared" si="116"/>
        <v>#N/A</v>
      </c>
      <c r="AQ43" s="71" t="str">
        <f t="shared" si="117"/>
        <v/>
      </c>
      <c r="AR43" s="10" t="str">
        <f>IF(AND(Sufficient_data="Yes",Include_study="Yes",Subgroup&lt;&gt;""),IF(COUNTIFS(Input!F$2:F42,"="&amp;"Yes",Input!C$2:C42,"="&amp;"Yes",Input!G$2:G42,"="&amp;Subgroup)&gt;0,"",Subgroup),"")</f>
        <v/>
      </c>
      <c r="AS43" s="26" t="str">
        <f t="shared" si="118"/>
        <v/>
      </c>
      <c r="AT43" s="14" t="str">
        <f t="shared" si="119"/>
        <v/>
      </c>
      <c r="AU43" s="10" t="str">
        <f t="shared" si="120"/>
        <v/>
      </c>
      <c r="AV43" s="19" t="str">
        <f t="shared" si="121"/>
        <v/>
      </c>
      <c r="AW43" s="10" t="str">
        <f t="shared" si="122"/>
        <v/>
      </c>
      <c r="AX43" s="10" t="str">
        <f t="shared" si="123"/>
        <v/>
      </c>
      <c r="AY43" s="10" t="str">
        <f t="shared" si="124"/>
        <v/>
      </c>
      <c r="AZ43" s="10" t="str">
        <f t="shared" si="125"/>
        <v/>
      </c>
      <c r="BA43" s="10" t="str">
        <f t="shared" si="126"/>
        <v/>
      </c>
      <c r="BB43" s="10" t="str">
        <f t="shared" si="127"/>
        <v/>
      </c>
      <c r="BC43" s="10" t="str">
        <f t="shared" si="128"/>
        <v/>
      </c>
      <c r="BD43" s="26" t="str">
        <f t="shared" si="129"/>
        <v/>
      </c>
      <c r="BE43" s="10" t="str">
        <f t="shared" si="130"/>
        <v/>
      </c>
      <c r="BF43" s="10" t="str">
        <f t="shared" si="131"/>
        <v/>
      </c>
      <c r="BG43" s="10" t="str">
        <f t="shared" si="132"/>
        <v/>
      </c>
      <c r="BH43" s="10" t="str">
        <f t="shared" si="133"/>
        <v/>
      </c>
      <c r="BI43" s="10" t="str">
        <f t="shared" si="134"/>
        <v/>
      </c>
      <c r="BJ43" s="10" t="str">
        <f t="shared" si="135"/>
        <v/>
      </c>
      <c r="BK43" s="10" t="str">
        <f t="shared" si="136"/>
        <v/>
      </c>
      <c r="BL43" s="10" t="str">
        <f t="shared" si="137"/>
        <v/>
      </c>
      <c r="BM43" s="10" t="str">
        <f t="shared" si="138"/>
        <v/>
      </c>
      <c r="BN43" s="10" t="e">
        <f t="shared" si="139"/>
        <v>#N/A</v>
      </c>
      <c r="BO43" s="10" t="str">
        <f t="shared" si="140"/>
        <v/>
      </c>
      <c r="BP43" s="10" t="str">
        <f t="shared" si="141"/>
        <v/>
      </c>
      <c r="BQ43" s="10" t="str">
        <f t="shared" si="142"/>
        <v/>
      </c>
      <c r="BR43" s="28" t="str">
        <f t="shared" si="143"/>
        <v/>
      </c>
      <c r="BS43" s="40" t="str">
        <f t="shared" si="75"/>
        <v/>
      </c>
      <c r="BX43" s="138"/>
      <c r="BY43" s="10" t="e">
        <f t="shared" si="144"/>
        <v>#N/A</v>
      </c>
      <c r="BZ43" s="10" t="e">
        <f t="shared" si="145"/>
        <v>#N/A</v>
      </c>
      <c r="CA43" s="10" t="str">
        <f t="shared" si="146"/>
        <v/>
      </c>
      <c r="CB43" s="10" t="str">
        <f>IF(AND(Sufficient_data="Yes",Include_study="Yes",Moderator&lt;&gt;""),'Moderator Analysis'!F:F-CL$2,"")</f>
        <v/>
      </c>
      <c r="CC43" s="10" t="str">
        <f>IF(AND(Sufficient_data="Yes",Include_study="Yes",Moderator&lt;&gt;""),'Moderator Analysis'!E:E-CL$3,"")</f>
        <v/>
      </c>
      <c r="CD43" s="40" t="str">
        <f>IF(AND(Sufficient_data="Yes",Include_study="Yes",Moderator&lt;&gt;""),CA:CA*('Moderator Analysis'!F:F-CL$5-CL$4*'Moderator Analysis'!E:E)^2,"")</f>
        <v/>
      </c>
      <c r="CF43" s="75" t="str">
        <f t="shared" si="147"/>
        <v/>
      </c>
      <c r="CG43" s="18" t="str">
        <f>IF(AND(Sufficient_data="Yes",Include_study="Yes",CF43&lt;&gt;""),'Moderator Analysis'!F:F-'Moderator Analysis'!J$37,"")</f>
        <v/>
      </c>
      <c r="CH43" s="18" t="str">
        <f>IF(AND(Sufficient_data="Yes",Include_study="Yes",CF43&lt;&gt;""),'Moderator Analysis'!E:E-SUMPRODUCT('Moderator Analysis'!E:E,CF:CF)/SUM(CF:CF),"")</f>
        <v/>
      </c>
      <c r="CI43" s="79" t="str">
        <f>IF(AND(Sufficient_data="Yes",Include_study="Yes",CF43&lt;&gt;""),CF:CF*('Moderator Analysis'!F:F-'Moderator Analysis'!J$29-'Moderator Analysis'!J$30*'Moderator Analysis'!E:E)^2,"")</f>
        <v/>
      </c>
      <c r="CJ43" s="12"/>
      <c r="CN43" s="138"/>
      <c r="CO43" s="140"/>
      <c r="CP43" s="28" t="str">
        <f>IF(AND(Include_study="Yes",Sufficient_data="Yes"),1/'Publication Bias Analysis'!F43^2,"")</f>
        <v/>
      </c>
      <c r="CQ43" s="28" t="str">
        <f>IF(AND(Include_study="Yes",Sufficient_data="Yes"),1/('Publication Bias Analysis'!F:F^2+IF(Additional_model="Fixed effect",0,Calculations!DD$11)),"")</f>
        <v/>
      </c>
      <c r="CR43" s="28" t="str">
        <f>IF(AND(Include_study="Yes",Sufficient_data="Yes"),1/('Publication Bias Analysis'!F:F^2+IF(Additional_model="Fixed effect",0,'Publication Bias Analysis'!L$32)),"")</f>
        <v/>
      </c>
      <c r="CS43" s="28" t="str">
        <f>IF(AND(Include_study="Yes",Sufficient_data="Yes"),'Publication Bias Analysis'!E:E-IF(Trim_and_fill="Off",'Publication Bias Analysis'!I$29,'Publication Bias Analysis'!I$37),"")</f>
        <v/>
      </c>
      <c r="CT43" s="28" t="str">
        <f t="shared" si="148"/>
        <v/>
      </c>
      <c r="CU43" s="28" t="str">
        <f t="shared" si="149"/>
        <v/>
      </c>
      <c r="CV43" s="90" t="str">
        <f t="shared" si="150"/>
        <v/>
      </c>
      <c r="CW43" s="89" t="str">
        <f>IF(AND(Include_study="Yes",Sufficient_data="Yes"),CV:CV+IF(DH:DH&lt;0,-1,1)*COUNTIF(CV$2:CV42,CV:CV),"")</f>
        <v/>
      </c>
      <c r="CX43" s="89" t="str">
        <f>IF(AND(Include_study="Yes",Sufficient_data="Yes"),RANK(DL:DL,DL:DL,1)*IF(DK:DK&lt;0,-1,1)+IF(DK:DK&lt;0,-1,1)*COUNTIF(CV$2:CV42,CV:CV),"")</f>
        <v/>
      </c>
      <c r="CY43" s="89" t="str">
        <f>IF(AND(Include_study="Yes",Sufficient_data="Yes"),RANK(DO:DO,DO:DO,1)*IF(DN:DN&lt;0,-1,1)+IF(DN:DN&lt;0,-1,1)*COUNTIF(CV$2:CV42,CV:CV),"")</f>
        <v/>
      </c>
      <c r="CZ43" s="10" t="e">
        <f>IF(AND(Include_study="Yes",Sufficient_data="Yes"),'Publication Bias Analysis'!E:E,NA())</f>
        <v>#N/A</v>
      </c>
      <c r="DA43" s="40" t="e">
        <f>IF(AND(Include_study="Yes",Sufficient_data="Yes"),'Publication Bias Analysis'!F:F,NA())</f>
        <v>#N/A</v>
      </c>
      <c r="DG43" s="133"/>
      <c r="DH43" s="28" t="str">
        <f>IF(AND(Include_study="Yes",Sufficient_data="Yes"),IF('Publication Bias Analysis'!L$38="Left",CZ:CZ-'Publication Bias Analysis'!I$29,'Publication Bias Analysis'!I$29-'Publication Bias Analysis'!E:E),"")</f>
        <v/>
      </c>
      <c r="DI43" s="28" t="str">
        <f t="shared" si="81"/>
        <v/>
      </c>
      <c r="DJ43" s="40" t="str">
        <f>IF(AND(Include_study="Yes",Sufficient_data="Yes"),1/('Publication Bias Analysis'!F:F^2+IF(Additional_model="Fixed effect",0,$DS$6)),"")</f>
        <v/>
      </c>
      <c r="DK43" s="28" t="str">
        <f>IF(AND(Include_study="Yes",Sufficient_data="Yes"),IF('Publication Bias Analysis'!L$38="Left",CZ:CZ-DS$3,DS$3-'Publication Bias Analysis'!E:E),"")</f>
        <v/>
      </c>
      <c r="DL43" s="28" t="str">
        <f t="shared" si="82"/>
        <v/>
      </c>
      <c r="DM43" s="40" t="str">
        <f>IF(AND(DK43&lt;&gt;"",CW43&lt;=MAX(CW:CW)-DS$7),1/('Publication Bias Analysis'!F:F^2+IF(Additional_model="Fixed effect",0,$DS$13)),"")</f>
        <v/>
      </c>
      <c r="DN43" s="10" t="str">
        <f>IF(AND(Include_study="Yes",Sufficient_data="Yes"),IF('Publication Bias Analysis'!L$38="Left",CZ:CZ-DS$10,DS$10-CZ:CZ),"")</f>
        <v/>
      </c>
      <c r="DO43" s="10" t="str">
        <f t="shared" si="83"/>
        <v/>
      </c>
      <c r="DP43" s="40" t="str">
        <f t="shared" si="151"/>
        <v/>
      </c>
      <c r="EG43" s="133"/>
      <c r="EH43" s="10" t="str">
        <f t="shared" si="66"/>
        <v/>
      </c>
      <c r="EI43" s="40" t="str">
        <f>IF(AND(Include_study="Yes",Sufficient_data="Yes"),Z_score-('Publication Bias Analysis'!P$3+'Publication Bias Analysis'!P$4*Inverse_standard_error),"")</f>
        <v/>
      </c>
      <c r="EK43" s="133"/>
      <c r="EL43" s="10" t="str">
        <f>IF(AND(Include_study="Yes",Sufficient_data="Yes"),(CZ:CZ-SUMPRODUCT(Calculations!CP:CP,'Publication Bias Analysis'!E:E)/SUM(Calculations!CP:CP))/(SQRT(EM:EM)),"")</f>
        <v/>
      </c>
      <c r="EM43" s="10" t="str">
        <f>IF(AND(Include_study="Yes",Sufficient_data="Yes"),'Publication Bias Analysis'!F:F^2-1/(SUM(Calculations!CP:CP)),"")</f>
        <v/>
      </c>
      <c r="EN43" s="14" t="str">
        <f t="shared" si="84"/>
        <v/>
      </c>
      <c r="EO43" s="14" t="str">
        <f t="shared" si="85"/>
        <v/>
      </c>
      <c r="EP43" s="14" t="str">
        <f>IF(AND(Include_study="Yes",Sufficient_data="Yes"),COUNTIFS(EN$2:EN42,"&lt;"&amp;EN43,EO$2:EO42,"&lt;"&amp;EO43)+COUNTIFS(EN44:EN$201,"&lt;"&amp;EN43,EO44:EO$201,"&lt;"&amp;EO43)+COUNTIFS(EN$2:EN42,"&gt;"&amp;EN43,EO$2:EO42,"&gt;"&amp;EO43)+COUNTIFS(EN44:EN$201,"&gt;"&amp;EN43,EO44:EO$201,"&gt;"&amp;EO43),"")</f>
        <v/>
      </c>
      <c r="EQ43" s="83" t="str">
        <f>IF(AND(Include_study="Yes",Sufficient_data="Yes"),COUNTIFS(EN$2:EN42,"&lt;"&amp;EN43,EO$2:EO42,"&gt;"&amp;EO43)+COUNTIFS(EN44:EN$201,"&lt;"&amp;EN43,EO44:EO$201,"&gt;"&amp;EO43)+COUNTIFS(EN$2:EN42,"&gt;"&amp;EN43,EO$2:EO42,"&lt;"&amp;EO43)+COUNTIFS(EN44:EN$201,"&gt;"&amp;EN43,EO44:EO$201,"&lt;"&amp;EO43),"")</f>
        <v/>
      </c>
      <c r="ES43" s="133"/>
      <c r="EX43" s="133"/>
      <c r="EY43" s="10" t="e">
        <f t="shared" si="152"/>
        <v>#N/A</v>
      </c>
      <c r="EZ43" s="10" t="e">
        <f t="shared" si="153"/>
        <v>#N/A</v>
      </c>
      <c r="FA43" s="10" t="str">
        <f t="shared" si="154"/>
        <v/>
      </c>
      <c r="FB43" s="40" t="str">
        <f>IF(AND(Include_study="Yes",Sufficient_data="Yes"),Z_score-('Publication Bias Analysis'!AK71+'Publication Bias Analysis'!AK$31*Inverse_standard_error),"")</f>
        <v/>
      </c>
      <c r="FH43" s="133"/>
      <c r="FI43" s="14" t="str">
        <f>IF(Z_score&lt;&gt;"",RANK('Publication Bias Analysis'!AS:AS,'Publication Bias Analysis'!AS:AS,1)+COUNTIF('Publication Bias Analysis'!AS$2:AS42,'Publication Bias Analysis'!AS43),"")</f>
        <v/>
      </c>
      <c r="FJ43" s="10" t="str">
        <f t="shared" si="155"/>
        <v/>
      </c>
      <c r="FK43" s="10" t="e">
        <f>IF(AND(Include_study="Yes",Sufficient_data="Yes"),'Publication Bias Analysis'!AR43,NA())</f>
        <v>#N/A</v>
      </c>
      <c r="FL43" s="28" t="e">
        <f>IF(AND(Include_study="Yes",Sufficient_data="Yes"),'Publication Bias Analysis'!AS43,NA())</f>
        <v>#N/A</v>
      </c>
      <c r="FM43" s="10" t="str">
        <f>IF(AND(Include_study="Yes",Sufficient_data="Yes"),'Publication Bias Analysis'!AR:AR-AVERAGE('Publication Bias Analysis'!AR:AR),"")</f>
        <v/>
      </c>
      <c r="FN43" s="40" t="str">
        <f>IF(AND(Include_study="Yes",Sufficient_data="Yes"),FL:FL-('Publication Bias Analysis'!AV$30+FK:FK*'Publication Bias Analysis'!AV$31),"")</f>
        <v/>
      </c>
      <c r="FT43" s="133"/>
      <c r="FU43" s="10" t="str">
        <f t="shared" si="156"/>
        <v/>
      </c>
      <c r="FV43" s="19" t="str">
        <f t="shared" si="90"/>
        <v/>
      </c>
      <c r="FW43" s="40" t="str">
        <f t="shared" si="79"/>
        <v/>
      </c>
    </row>
    <row r="44" spans="1:179" x14ac:dyDescent="0.2">
      <c r="A44" s="129"/>
      <c r="B44" s="26" t="str">
        <f t="shared" si="91"/>
        <v/>
      </c>
      <c r="C44" s="26" t="str">
        <f>IF(B44&lt;&gt;"",IF(B44=0,COUNTIF(B$2:B43,0)+1,COUNTIF(B$2:B43,B44)+B44+COUNTIF(B:B,0)),"")</f>
        <v/>
      </c>
      <c r="D44" s="26" t="str">
        <f t="shared" si="92"/>
        <v/>
      </c>
      <c r="E44" s="10" t="str">
        <f>IF(AND(Sufficient_data="Yes",Include_study="Yes",Input!Study_name&lt;&gt;""),Input!Study_name,"")</f>
        <v/>
      </c>
      <c r="F44" s="10" t="str">
        <f>IF(AND(Sufficient_data="Yes",Include_study="Yes"),Input!Correlation,"")</f>
        <v/>
      </c>
      <c r="G44" s="10" t="str">
        <f t="shared" si="93"/>
        <v/>
      </c>
      <c r="H44" s="10" t="str">
        <f>IF(AND(Sufficient_data="Yes",Include_study="Yes"),Input!Number_of_subjects,"")</f>
        <v/>
      </c>
      <c r="I44" s="10" t="str">
        <f t="shared" si="3"/>
        <v/>
      </c>
      <c r="J44" s="10" t="str">
        <f t="shared" si="94"/>
        <v/>
      </c>
      <c r="K44" s="10" t="str">
        <f t="shared" si="95"/>
        <v/>
      </c>
      <c r="L44" s="10" t="str">
        <f t="shared" si="96"/>
        <v/>
      </c>
      <c r="M44" s="10" t="str">
        <f t="shared" si="97"/>
        <v/>
      </c>
      <c r="N44" s="10" t="str">
        <f t="shared" si="98"/>
        <v/>
      </c>
      <c r="O44" s="106" t="str">
        <f t="shared" si="99"/>
        <v/>
      </c>
      <c r="P44" s="68" t="str">
        <f t="shared" si="100"/>
        <v/>
      </c>
      <c r="R44" s="57" t="e">
        <f t="shared" si="101"/>
        <v>#N/A</v>
      </c>
      <c r="S44" s="10" t="e">
        <f t="shared" si="102"/>
        <v>#N/A</v>
      </c>
      <c r="T44" s="40" t="e">
        <f t="shared" si="103"/>
        <v>#N/A</v>
      </c>
      <c r="Y44" s="129"/>
      <c r="Z44" s="26" t="str">
        <f t="shared" si="104"/>
        <v/>
      </c>
      <c r="AA44" s="26" t="str">
        <f>IF(AND(Sufficient_data="Yes",Include_study="Yes",Input!Study_name&lt;&gt;"",Subgroup&lt;&gt;""),Input!Study_name,"")</f>
        <v/>
      </c>
      <c r="AB44" s="10" t="str">
        <f t="shared" si="105"/>
        <v/>
      </c>
      <c r="AC44" s="10" t="str">
        <f>IF(AND(Sufficient_data="Yes",Include_study="Yes",Subgroup&lt;&gt;""),Input!Correlation,"")</f>
        <v/>
      </c>
      <c r="AD44" s="10" t="str">
        <f t="shared" si="106"/>
        <v/>
      </c>
      <c r="AE44" s="10" t="str">
        <f t="shared" si="107"/>
        <v/>
      </c>
      <c r="AF44" s="10" t="str">
        <f t="shared" si="108"/>
        <v/>
      </c>
      <c r="AG44" s="10" t="str">
        <f t="shared" si="109"/>
        <v/>
      </c>
      <c r="AH44" s="4" t="str">
        <f t="shared" si="110"/>
        <v/>
      </c>
      <c r="AI44" s="35" t="str">
        <f t="shared" si="111"/>
        <v/>
      </c>
      <c r="AJ44" s="108" t="str">
        <f t="shared" si="112"/>
        <v/>
      </c>
      <c r="AK44" s="68" t="str">
        <f t="shared" si="113"/>
        <v/>
      </c>
      <c r="AM44" s="57" t="e">
        <f t="shared" si="114"/>
        <v>#N/A</v>
      </c>
      <c r="AN44" s="10" t="e">
        <f t="shared" si="115"/>
        <v>#N/A</v>
      </c>
      <c r="AO44" s="40" t="e">
        <f t="shared" si="116"/>
        <v>#N/A</v>
      </c>
      <c r="AQ44" s="71" t="str">
        <f t="shared" si="117"/>
        <v/>
      </c>
      <c r="AR44" s="10" t="str">
        <f>IF(AND(Sufficient_data="Yes",Include_study="Yes",Subgroup&lt;&gt;""),IF(COUNTIFS(Input!F$2:F43,"="&amp;"Yes",Input!C$2:C43,"="&amp;"Yes",Input!G$2:G43,"="&amp;Subgroup)&gt;0,"",Subgroup),"")</f>
        <v/>
      </c>
      <c r="AS44" s="26" t="str">
        <f t="shared" si="118"/>
        <v/>
      </c>
      <c r="AT44" s="14" t="str">
        <f t="shared" si="119"/>
        <v/>
      </c>
      <c r="AU44" s="10" t="str">
        <f t="shared" si="120"/>
        <v/>
      </c>
      <c r="AV44" s="19" t="str">
        <f t="shared" si="121"/>
        <v/>
      </c>
      <c r="AW44" s="10" t="str">
        <f t="shared" si="122"/>
        <v/>
      </c>
      <c r="AX44" s="10" t="str">
        <f t="shared" si="123"/>
        <v/>
      </c>
      <c r="AY44" s="10" t="str">
        <f t="shared" si="124"/>
        <v/>
      </c>
      <c r="AZ44" s="10" t="str">
        <f t="shared" si="125"/>
        <v/>
      </c>
      <c r="BA44" s="10" t="str">
        <f t="shared" si="126"/>
        <v/>
      </c>
      <c r="BB44" s="10" t="str">
        <f t="shared" si="127"/>
        <v/>
      </c>
      <c r="BC44" s="10" t="str">
        <f t="shared" si="128"/>
        <v/>
      </c>
      <c r="BD44" s="26" t="str">
        <f t="shared" si="129"/>
        <v/>
      </c>
      <c r="BE44" s="10" t="str">
        <f t="shared" si="130"/>
        <v/>
      </c>
      <c r="BF44" s="10" t="str">
        <f t="shared" si="131"/>
        <v/>
      </c>
      <c r="BG44" s="10" t="str">
        <f t="shared" si="132"/>
        <v/>
      </c>
      <c r="BH44" s="10" t="str">
        <f t="shared" si="133"/>
        <v/>
      </c>
      <c r="BI44" s="10" t="str">
        <f t="shared" si="134"/>
        <v/>
      </c>
      <c r="BJ44" s="10" t="str">
        <f t="shared" si="135"/>
        <v/>
      </c>
      <c r="BK44" s="10" t="str">
        <f t="shared" si="136"/>
        <v/>
      </c>
      <c r="BL44" s="10" t="str">
        <f t="shared" si="137"/>
        <v/>
      </c>
      <c r="BM44" s="10" t="str">
        <f t="shared" si="138"/>
        <v/>
      </c>
      <c r="BN44" s="10" t="e">
        <f t="shared" si="139"/>
        <v>#N/A</v>
      </c>
      <c r="BO44" s="10" t="str">
        <f t="shared" si="140"/>
        <v/>
      </c>
      <c r="BP44" s="10" t="str">
        <f t="shared" si="141"/>
        <v/>
      </c>
      <c r="BQ44" s="10" t="str">
        <f t="shared" si="142"/>
        <v/>
      </c>
      <c r="BR44" s="28" t="str">
        <f t="shared" si="143"/>
        <v/>
      </c>
      <c r="BS44" s="40" t="str">
        <f t="shared" si="75"/>
        <v/>
      </c>
      <c r="BX44" s="138"/>
      <c r="BY44" s="10" t="e">
        <f t="shared" si="144"/>
        <v>#N/A</v>
      </c>
      <c r="BZ44" s="10" t="e">
        <f t="shared" si="145"/>
        <v>#N/A</v>
      </c>
      <c r="CA44" s="10" t="str">
        <f t="shared" si="146"/>
        <v/>
      </c>
      <c r="CB44" s="10" t="str">
        <f>IF(AND(Sufficient_data="Yes",Include_study="Yes",Moderator&lt;&gt;""),'Moderator Analysis'!F:F-CL$2,"")</f>
        <v/>
      </c>
      <c r="CC44" s="10" t="str">
        <f>IF(AND(Sufficient_data="Yes",Include_study="Yes",Moderator&lt;&gt;""),'Moderator Analysis'!E:E-CL$3,"")</f>
        <v/>
      </c>
      <c r="CD44" s="40" t="str">
        <f>IF(AND(Sufficient_data="Yes",Include_study="Yes",Moderator&lt;&gt;""),CA:CA*('Moderator Analysis'!F:F-CL$5-CL$4*'Moderator Analysis'!E:E)^2,"")</f>
        <v/>
      </c>
      <c r="CF44" s="75" t="str">
        <f t="shared" si="147"/>
        <v/>
      </c>
      <c r="CG44" s="18" t="str">
        <f>IF(AND(Sufficient_data="Yes",Include_study="Yes",CF44&lt;&gt;""),'Moderator Analysis'!F:F-'Moderator Analysis'!J$37,"")</f>
        <v/>
      </c>
      <c r="CH44" s="18" t="str">
        <f>IF(AND(Sufficient_data="Yes",Include_study="Yes",CF44&lt;&gt;""),'Moderator Analysis'!E:E-SUMPRODUCT('Moderator Analysis'!E:E,CF:CF)/SUM(CF:CF),"")</f>
        <v/>
      </c>
      <c r="CI44" s="79" t="str">
        <f>IF(AND(Sufficient_data="Yes",Include_study="Yes",CF44&lt;&gt;""),CF:CF*('Moderator Analysis'!F:F-'Moderator Analysis'!J$29-'Moderator Analysis'!J$30*'Moderator Analysis'!E:E)^2,"")</f>
        <v/>
      </c>
      <c r="CJ44" s="12"/>
      <c r="CN44" s="138"/>
      <c r="CO44" s="140"/>
      <c r="CP44" s="28" t="str">
        <f>IF(AND(Include_study="Yes",Sufficient_data="Yes"),1/'Publication Bias Analysis'!F44^2,"")</f>
        <v/>
      </c>
      <c r="CQ44" s="28" t="str">
        <f>IF(AND(Include_study="Yes",Sufficient_data="Yes"),1/('Publication Bias Analysis'!F:F^2+IF(Additional_model="Fixed effect",0,Calculations!DD$11)),"")</f>
        <v/>
      </c>
      <c r="CR44" s="28" t="str">
        <f>IF(AND(Include_study="Yes",Sufficient_data="Yes"),1/('Publication Bias Analysis'!F:F^2+IF(Additional_model="Fixed effect",0,'Publication Bias Analysis'!L$32)),"")</f>
        <v/>
      </c>
      <c r="CS44" s="28" t="str">
        <f>IF(AND(Include_study="Yes",Sufficient_data="Yes"),'Publication Bias Analysis'!E:E-IF(Trim_and_fill="Off",'Publication Bias Analysis'!I$29,'Publication Bias Analysis'!I$37),"")</f>
        <v/>
      </c>
      <c r="CT44" s="28" t="str">
        <f t="shared" si="148"/>
        <v/>
      </c>
      <c r="CU44" s="28" t="str">
        <f t="shared" si="149"/>
        <v/>
      </c>
      <c r="CV44" s="90" t="str">
        <f t="shared" si="150"/>
        <v/>
      </c>
      <c r="CW44" s="89" t="str">
        <f>IF(AND(Include_study="Yes",Sufficient_data="Yes"),CV:CV+IF(DH:DH&lt;0,-1,1)*COUNTIF(CV$2:CV43,CV:CV),"")</f>
        <v/>
      </c>
      <c r="CX44" s="89" t="str">
        <f>IF(AND(Include_study="Yes",Sufficient_data="Yes"),RANK(DL:DL,DL:DL,1)*IF(DK:DK&lt;0,-1,1)+IF(DK:DK&lt;0,-1,1)*COUNTIF(CV$2:CV43,CV:CV),"")</f>
        <v/>
      </c>
      <c r="CY44" s="89" t="str">
        <f>IF(AND(Include_study="Yes",Sufficient_data="Yes"),RANK(DO:DO,DO:DO,1)*IF(DN:DN&lt;0,-1,1)+IF(DN:DN&lt;0,-1,1)*COUNTIF(CV$2:CV43,CV:CV),"")</f>
        <v/>
      </c>
      <c r="CZ44" s="10" t="e">
        <f>IF(AND(Include_study="Yes",Sufficient_data="Yes"),'Publication Bias Analysis'!E:E,NA())</f>
        <v>#N/A</v>
      </c>
      <c r="DA44" s="40" t="e">
        <f>IF(AND(Include_study="Yes",Sufficient_data="Yes"),'Publication Bias Analysis'!F:F,NA())</f>
        <v>#N/A</v>
      </c>
      <c r="DG44" s="133"/>
      <c r="DH44" s="28" t="str">
        <f>IF(AND(Include_study="Yes",Sufficient_data="Yes"),IF('Publication Bias Analysis'!L$38="Left",CZ:CZ-'Publication Bias Analysis'!I$29,'Publication Bias Analysis'!I$29-'Publication Bias Analysis'!E:E),"")</f>
        <v/>
      </c>
      <c r="DI44" s="28" t="str">
        <f t="shared" si="81"/>
        <v/>
      </c>
      <c r="DJ44" s="40" t="str">
        <f>IF(AND(Include_study="Yes",Sufficient_data="Yes"),1/('Publication Bias Analysis'!F:F^2+IF(Additional_model="Fixed effect",0,$DS$6)),"")</f>
        <v/>
      </c>
      <c r="DK44" s="28" t="str">
        <f>IF(AND(Include_study="Yes",Sufficient_data="Yes"),IF('Publication Bias Analysis'!L$38="Left",CZ:CZ-DS$3,DS$3-'Publication Bias Analysis'!E:E),"")</f>
        <v/>
      </c>
      <c r="DL44" s="28" t="str">
        <f t="shared" si="82"/>
        <v/>
      </c>
      <c r="DM44" s="40" t="str">
        <f>IF(AND(DK44&lt;&gt;"",CW44&lt;=MAX(CW:CW)-DS$7),1/('Publication Bias Analysis'!F:F^2+IF(Additional_model="Fixed effect",0,$DS$13)),"")</f>
        <v/>
      </c>
      <c r="DN44" s="10" t="str">
        <f>IF(AND(Include_study="Yes",Sufficient_data="Yes"),IF('Publication Bias Analysis'!L$38="Left",CZ:CZ-DS$10,DS$10-CZ:CZ),"")</f>
        <v/>
      </c>
      <c r="DO44" s="10" t="str">
        <f t="shared" si="83"/>
        <v/>
      </c>
      <c r="DP44" s="40" t="str">
        <f t="shared" si="151"/>
        <v/>
      </c>
      <c r="EG44" s="133"/>
      <c r="EH44" s="10" t="str">
        <f t="shared" si="66"/>
        <v/>
      </c>
      <c r="EI44" s="40" t="str">
        <f>IF(AND(Include_study="Yes",Sufficient_data="Yes"),Z_score-('Publication Bias Analysis'!P$3+'Publication Bias Analysis'!P$4*Inverse_standard_error),"")</f>
        <v/>
      </c>
      <c r="EK44" s="133"/>
      <c r="EL44" s="10" t="str">
        <f>IF(AND(Include_study="Yes",Sufficient_data="Yes"),(CZ:CZ-SUMPRODUCT(Calculations!CP:CP,'Publication Bias Analysis'!E:E)/SUM(Calculations!CP:CP))/(SQRT(EM:EM)),"")</f>
        <v/>
      </c>
      <c r="EM44" s="10" t="str">
        <f>IF(AND(Include_study="Yes",Sufficient_data="Yes"),'Publication Bias Analysis'!F:F^2-1/(SUM(Calculations!CP:CP)),"")</f>
        <v/>
      </c>
      <c r="EN44" s="14" t="str">
        <f t="shared" si="84"/>
        <v/>
      </c>
      <c r="EO44" s="14" t="str">
        <f t="shared" si="85"/>
        <v/>
      </c>
      <c r="EP44" s="14" t="str">
        <f>IF(AND(Include_study="Yes",Sufficient_data="Yes"),COUNTIFS(EN$2:EN43,"&lt;"&amp;EN44,EO$2:EO43,"&lt;"&amp;EO44)+COUNTIFS(EN45:EN$201,"&lt;"&amp;EN44,EO45:EO$201,"&lt;"&amp;EO44)+COUNTIFS(EN$2:EN43,"&gt;"&amp;EN44,EO$2:EO43,"&gt;"&amp;EO44)+COUNTIFS(EN45:EN$201,"&gt;"&amp;EN44,EO45:EO$201,"&gt;"&amp;EO44),"")</f>
        <v/>
      </c>
      <c r="EQ44" s="83" t="str">
        <f>IF(AND(Include_study="Yes",Sufficient_data="Yes"),COUNTIFS(EN$2:EN43,"&lt;"&amp;EN44,EO$2:EO43,"&gt;"&amp;EO44)+COUNTIFS(EN45:EN$201,"&lt;"&amp;EN44,EO45:EO$201,"&gt;"&amp;EO44)+COUNTIFS(EN$2:EN43,"&gt;"&amp;EN44,EO$2:EO43,"&lt;"&amp;EO44)+COUNTIFS(EN45:EN$201,"&gt;"&amp;EN44,EO45:EO$201,"&lt;"&amp;EO44),"")</f>
        <v/>
      </c>
      <c r="ES44" s="133"/>
      <c r="EX44" s="133"/>
      <c r="EY44" s="10" t="e">
        <f t="shared" si="152"/>
        <v>#N/A</v>
      </c>
      <c r="EZ44" s="10" t="e">
        <f t="shared" si="153"/>
        <v>#N/A</v>
      </c>
      <c r="FA44" s="10" t="str">
        <f t="shared" si="154"/>
        <v/>
      </c>
      <c r="FB44" s="40" t="str">
        <f>IF(AND(Include_study="Yes",Sufficient_data="Yes"),Z_score-('Publication Bias Analysis'!AK72+'Publication Bias Analysis'!AK$31*Inverse_standard_error),"")</f>
        <v/>
      </c>
      <c r="FH44" s="133"/>
      <c r="FI44" s="14" t="str">
        <f>IF(Z_score&lt;&gt;"",RANK('Publication Bias Analysis'!AS:AS,'Publication Bias Analysis'!AS:AS,1)+COUNTIF('Publication Bias Analysis'!AS$2:AS43,'Publication Bias Analysis'!AS44),"")</f>
        <v/>
      </c>
      <c r="FJ44" s="10" t="str">
        <f t="shared" si="155"/>
        <v/>
      </c>
      <c r="FK44" s="10" t="e">
        <f>IF(AND(Include_study="Yes",Sufficient_data="Yes"),'Publication Bias Analysis'!AR44,NA())</f>
        <v>#N/A</v>
      </c>
      <c r="FL44" s="28" t="e">
        <f>IF(AND(Include_study="Yes",Sufficient_data="Yes"),'Publication Bias Analysis'!AS44,NA())</f>
        <v>#N/A</v>
      </c>
      <c r="FM44" s="10" t="str">
        <f>IF(AND(Include_study="Yes",Sufficient_data="Yes"),'Publication Bias Analysis'!AR:AR-AVERAGE('Publication Bias Analysis'!AR:AR),"")</f>
        <v/>
      </c>
      <c r="FN44" s="40" t="str">
        <f>IF(AND(Include_study="Yes",Sufficient_data="Yes"),FL:FL-('Publication Bias Analysis'!AV$30+FK:FK*'Publication Bias Analysis'!AV$31),"")</f>
        <v/>
      </c>
      <c r="FT44" s="133"/>
      <c r="FU44" s="10" t="str">
        <f t="shared" si="156"/>
        <v/>
      </c>
      <c r="FV44" s="19" t="str">
        <f t="shared" si="90"/>
        <v/>
      </c>
      <c r="FW44" s="40" t="str">
        <f t="shared" si="79"/>
        <v/>
      </c>
    </row>
    <row r="45" spans="1:179" x14ac:dyDescent="0.2">
      <c r="A45" s="129"/>
      <c r="B45" s="26" t="str">
        <f t="shared" si="91"/>
        <v/>
      </c>
      <c r="C45" s="26" t="str">
        <f>IF(B45&lt;&gt;"",IF(B45=0,COUNTIF(B$2:B44,0)+1,COUNTIF(B$2:B44,B45)+B45+COUNTIF(B:B,0)),"")</f>
        <v/>
      </c>
      <c r="D45" s="26" t="str">
        <f t="shared" si="92"/>
        <v/>
      </c>
      <c r="E45" s="10" t="str">
        <f>IF(AND(Sufficient_data="Yes",Include_study="Yes",Input!Study_name&lt;&gt;""),Input!Study_name,"")</f>
        <v/>
      </c>
      <c r="F45" s="10" t="str">
        <f>IF(AND(Sufficient_data="Yes",Include_study="Yes"),Input!Correlation,"")</f>
        <v/>
      </c>
      <c r="G45" s="10" t="str">
        <f t="shared" si="93"/>
        <v/>
      </c>
      <c r="H45" s="10" t="str">
        <f>IF(AND(Sufficient_data="Yes",Include_study="Yes"),Input!Number_of_subjects,"")</f>
        <v/>
      </c>
      <c r="I45" s="10" t="str">
        <f t="shared" si="3"/>
        <v/>
      </c>
      <c r="J45" s="10" t="str">
        <f t="shared" si="94"/>
        <v/>
      </c>
      <c r="K45" s="10" t="str">
        <f t="shared" si="95"/>
        <v/>
      </c>
      <c r="L45" s="10" t="str">
        <f t="shared" si="96"/>
        <v/>
      </c>
      <c r="M45" s="10" t="str">
        <f t="shared" si="97"/>
        <v/>
      </c>
      <c r="N45" s="10" t="str">
        <f t="shared" si="98"/>
        <v/>
      </c>
      <c r="O45" s="106" t="str">
        <f t="shared" si="99"/>
        <v/>
      </c>
      <c r="P45" s="68" t="str">
        <f t="shared" si="100"/>
        <v/>
      </c>
      <c r="R45" s="57" t="e">
        <f t="shared" si="101"/>
        <v>#N/A</v>
      </c>
      <c r="S45" s="10" t="e">
        <f t="shared" si="102"/>
        <v>#N/A</v>
      </c>
      <c r="T45" s="40" t="e">
        <f t="shared" si="103"/>
        <v>#N/A</v>
      </c>
      <c r="Y45" s="129"/>
      <c r="Z45" s="26" t="str">
        <f t="shared" si="104"/>
        <v/>
      </c>
      <c r="AA45" s="26" t="str">
        <f>IF(AND(Sufficient_data="Yes",Include_study="Yes",Input!Study_name&lt;&gt;"",Subgroup&lt;&gt;""),Input!Study_name,"")</f>
        <v/>
      </c>
      <c r="AB45" s="10" t="str">
        <f t="shared" si="105"/>
        <v/>
      </c>
      <c r="AC45" s="10" t="str">
        <f>IF(AND(Sufficient_data="Yes",Include_study="Yes",Subgroup&lt;&gt;""),Input!Correlation,"")</f>
        <v/>
      </c>
      <c r="AD45" s="10" t="str">
        <f t="shared" si="106"/>
        <v/>
      </c>
      <c r="AE45" s="10" t="str">
        <f t="shared" si="107"/>
        <v/>
      </c>
      <c r="AF45" s="10" t="str">
        <f t="shared" si="108"/>
        <v/>
      </c>
      <c r="AG45" s="10" t="str">
        <f t="shared" si="109"/>
        <v/>
      </c>
      <c r="AH45" s="4" t="str">
        <f t="shared" si="110"/>
        <v/>
      </c>
      <c r="AI45" s="35" t="str">
        <f t="shared" si="111"/>
        <v/>
      </c>
      <c r="AJ45" s="108" t="str">
        <f t="shared" si="112"/>
        <v/>
      </c>
      <c r="AK45" s="68" t="str">
        <f t="shared" si="113"/>
        <v/>
      </c>
      <c r="AM45" s="57" t="e">
        <f t="shared" si="114"/>
        <v>#N/A</v>
      </c>
      <c r="AN45" s="10" t="e">
        <f t="shared" si="115"/>
        <v>#N/A</v>
      </c>
      <c r="AO45" s="40" t="e">
        <f t="shared" si="116"/>
        <v>#N/A</v>
      </c>
      <c r="AQ45" s="71" t="str">
        <f t="shared" si="117"/>
        <v/>
      </c>
      <c r="AR45" s="10" t="str">
        <f>IF(AND(Sufficient_data="Yes",Include_study="Yes",Subgroup&lt;&gt;""),IF(COUNTIFS(Input!F$2:F44,"="&amp;"Yes",Input!C$2:C44,"="&amp;"Yes",Input!G$2:G44,"="&amp;Subgroup)&gt;0,"",Subgroup),"")</f>
        <v/>
      </c>
      <c r="AS45" s="26" t="str">
        <f t="shared" si="118"/>
        <v/>
      </c>
      <c r="AT45" s="14" t="str">
        <f t="shared" si="119"/>
        <v/>
      </c>
      <c r="AU45" s="10" t="str">
        <f t="shared" si="120"/>
        <v/>
      </c>
      <c r="AV45" s="19" t="str">
        <f t="shared" si="121"/>
        <v/>
      </c>
      <c r="AW45" s="10" t="str">
        <f t="shared" si="122"/>
        <v/>
      </c>
      <c r="AX45" s="10" t="str">
        <f t="shared" si="123"/>
        <v/>
      </c>
      <c r="AY45" s="10" t="str">
        <f t="shared" si="124"/>
        <v/>
      </c>
      <c r="AZ45" s="10" t="str">
        <f t="shared" si="125"/>
        <v/>
      </c>
      <c r="BA45" s="10" t="str">
        <f t="shared" si="126"/>
        <v/>
      </c>
      <c r="BB45" s="10" t="str">
        <f t="shared" si="127"/>
        <v/>
      </c>
      <c r="BC45" s="10" t="str">
        <f t="shared" si="128"/>
        <v/>
      </c>
      <c r="BD45" s="26" t="str">
        <f t="shared" si="129"/>
        <v/>
      </c>
      <c r="BE45" s="10" t="str">
        <f t="shared" si="130"/>
        <v/>
      </c>
      <c r="BF45" s="10" t="str">
        <f t="shared" si="131"/>
        <v/>
      </c>
      <c r="BG45" s="10" t="str">
        <f t="shared" si="132"/>
        <v/>
      </c>
      <c r="BH45" s="10" t="str">
        <f t="shared" si="133"/>
        <v/>
      </c>
      <c r="BI45" s="10" t="str">
        <f t="shared" si="134"/>
        <v/>
      </c>
      <c r="BJ45" s="10" t="str">
        <f t="shared" si="135"/>
        <v/>
      </c>
      <c r="BK45" s="10" t="str">
        <f t="shared" si="136"/>
        <v/>
      </c>
      <c r="BL45" s="10" t="str">
        <f t="shared" si="137"/>
        <v/>
      </c>
      <c r="BM45" s="10" t="str">
        <f t="shared" si="138"/>
        <v/>
      </c>
      <c r="BN45" s="10" t="e">
        <f t="shared" si="139"/>
        <v>#N/A</v>
      </c>
      <c r="BO45" s="10" t="str">
        <f t="shared" si="140"/>
        <v/>
      </c>
      <c r="BP45" s="10" t="str">
        <f t="shared" si="141"/>
        <v/>
      </c>
      <c r="BQ45" s="10" t="str">
        <f t="shared" si="142"/>
        <v/>
      </c>
      <c r="BR45" s="28" t="str">
        <f t="shared" si="143"/>
        <v/>
      </c>
      <c r="BS45" s="40" t="str">
        <f t="shared" si="75"/>
        <v/>
      </c>
      <c r="BX45" s="138"/>
      <c r="BY45" s="10" t="e">
        <f t="shared" si="144"/>
        <v>#N/A</v>
      </c>
      <c r="BZ45" s="10" t="e">
        <f t="shared" si="145"/>
        <v>#N/A</v>
      </c>
      <c r="CA45" s="10" t="str">
        <f t="shared" si="146"/>
        <v/>
      </c>
      <c r="CB45" s="10" t="str">
        <f>IF(AND(Sufficient_data="Yes",Include_study="Yes",Moderator&lt;&gt;""),'Moderator Analysis'!F:F-CL$2,"")</f>
        <v/>
      </c>
      <c r="CC45" s="10" t="str">
        <f>IF(AND(Sufficient_data="Yes",Include_study="Yes",Moderator&lt;&gt;""),'Moderator Analysis'!E:E-CL$3,"")</f>
        <v/>
      </c>
      <c r="CD45" s="40" t="str">
        <f>IF(AND(Sufficient_data="Yes",Include_study="Yes",Moderator&lt;&gt;""),CA:CA*('Moderator Analysis'!F:F-CL$5-CL$4*'Moderator Analysis'!E:E)^2,"")</f>
        <v/>
      </c>
      <c r="CF45" s="75" t="str">
        <f t="shared" si="147"/>
        <v/>
      </c>
      <c r="CG45" s="18" t="str">
        <f>IF(AND(Sufficient_data="Yes",Include_study="Yes",CF45&lt;&gt;""),'Moderator Analysis'!F:F-'Moderator Analysis'!J$37,"")</f>
        <v/>
      </c>
      <c r="CH45" s="18" t="str">
        <f>IF(AND(Sufficient_data="Yes",Include_study="Yes",CF45&lt;&gt;""),'Moderator Analysis'!E:E-SUMPRODUCT('Moderator Analysis'!E:E,CF:CF)/SUM(CF:CF),"")</f>
        <v/>
      </c>
      <c r="CI45" s="79" t="str">
        <f>IF(AND(Sufficient_data="Yes",Include_study="Yes",CF45&lt;&gt;""),CF:CF*('Moderator Analysis'!F:F-'Moderator Analysis'!J$29-'Moderator Analysis'!J$30*'Moderator Analysis'!E:E)^2,"")</f>
        <v/>
      </c>
      <c r="CJ45" s="12"/>
      <c r="CN45" s="138"/>
      <c r="CO45" s="140"/>
      <c r="CP45" s="28" t="str">
        <f>IF(AND(Include_study="Yes",Sufficient_data="Yes"),1/'Publication Bias Analysis'!F45^2,"")</f>
        <v/>
      </c>
      <c r="CQ45" s="28" t="str">
        <f>IF(AND(Include_study="Yes",Sufficient_data="Yes"),1/('Publication Bias Analysis'!F:F^2+IF(Additional_model="Fixed effect",0,Calculations!DD$11)),"")</f>
        <v/>
      </c>
      <c r="CR45" s="28" t="str">
        <f>IF(AND(Include_study="Yes",Sufficient_data="Yes"),1/('Publication Bias Analysis'!F:F^2+IF(Additional_model="Fixed effect",0,'Publication Bias Analysis'!L$32)),"")</f>
        <v/>
      </c>
      <c r="CS45" s="28" t="str">
        <f>IF(AND(Include_study="Yes",Sufficient_data="Yes"),'Publication Bias Analysis'!E:E-IF(Trim_and_fill="Off",'Publication Bias Analysis'!I$29,'Publication Bias Analysis'!I$37),"")</f>
        <v/>
      </c>
      <c r="CT45" s="28" t="str">
        <f t="shared" si="148"/>
        <v/>
      </c>
      <c r="CU45" s="28" t="str">
        <f t="shared" si="149"/>
        <v/>
      </c>
      <c r="CV45" s="90" t="str">
        <f t="shared" si="150"/>
        <v/>
      </c>
      <c r="CW45" s="89" t="str">
        <f>IF(AND(Include_study="Yes",Sufficient_data="Yes"),CV:CV+IF(DH:DH&lt;0,-1,1)*COUNTIF(CV$2:CV44,CV:CV),"")</f>
        <v/>
      </c>
      <c r="CX45" s="89" t="str">
        <f>IF(AND(Include_study="Yes",Sufficient_data="Yes"),RANK(DL:DL,DL:DL,1)*IF(DK:DK&lt;0,-1,1)+IF(DK:DK&lt;0,-1,1)*COUNTIF(CV$2:CV44,CV:CV),"")</f>
        <v/>
      </c>
      <c r="CY45" s="89" t="str">
        <f>IF(AND(Include_study="Yes",Sufficient_data="Yes"),RANK(DO:DO,DO:DO,1)*IF(DN:DN&lt;0,-1,1)+IF(DN:DN&lt;0,-1,1)*COUNTIF(CV$2:CV44,CV:CV),"")</f>
        <v/>
      </c>
      <c r="CZ45" s="10" t="e">
        <f>IF(AND(Include_study="Yes",Sufficient_data="Yes"),'Publication Bias Analysis'!E:E,NA())</f>
        <v>#N/A</v>
      </c>
      <c r="DA45" s="40" t="e">
        <f>IF(AND(Include_study="Yes",Sufficient_data="Yes"),'Publication Bias Analysis'!F:F,NA())</f>
        <v>#N/A</v>
      </c>
      <c r="DG45" s="133"/>
      <c r="DH45" s="28" t="str">
        <f>IF(AND(Include_study="Yes",Sufficient_data="Yes"),IF('Publication Bias Analysis'!L$38="Left",CZ:CZ-'Publication Bias Analysis'!I$29,'Publication Bias Analysis'!I$29-'Publication Bias Analysis'!E:E),"")</f>
        <v/>
      </c>
      <c r="DI45" s="28" t="str">
        <f t="shared" si="81"/>
        <v/>
      </c>
      <c r="DJ45" s="40" t="str">
        <f>IF(AND(Include_study="Yes",Sufficient_data="Yes"),1/('Publication Bias Analysis'!F:F^2+IF(Additional_model="Fixed effect",0,$DS$6)),"")</f>
        <v/>
      </c>
      <c r="DK45" s="28" t="str">
        <f>IF(AND(Include_study="Yes",Sufficient_data="Yes"),IF('Publication Bias Analysis'!L$38="Left",CZ:CZ-DS$3,DS$3-'Publication Bias Analysis'!E:E),"")</f>
        <v/>
      </c>
      <c r="DL45" s="28" t="str">
        <f t="shared" si="82"/>
        <v/>
      </c>
      <c r="DM45" s="40" t="str">
        <f>IF(AND(DK45&lt;&gt;"",CW45&lt;=MAX(CW:CW)-DS$7),1/('Publication Bias Analysis'!F:F^2+IF(Additional_model="Fixed effect",0,$DS$13)),"")</f>
        <v/>
      </c>
      <c r="DN45" s="10" t="str">
        <f>IF(AND(Include_study="Yes",Sufficient_data="Yes"),IF('Publication Bias Analysis'!L$38="Left",CZ:CZ-DS$10,DS$10-CZ:CZ),"")</f>
        <v/>
      </c>
      <c r="DO45" s="10" t="str">
        <f t="shared" si="83"/>
        <v/>
      </c>
      <c r="DP45" s="40" t="str">
        <f t="shared" si="151"/>
        <v/>
      </c>
      <c r="EG45" s="133"/>
      <c r="EH45" s="10" t="str">
        <f t="shared" si="66"/>
        <v/>
      </c>
      <c r="EI45" s="40" t="str">
        <f>IF(AND(Include_study="Yes",Sufficient_data="Yes"),Z_score-('Publication Bias Analysis'!P$3+'Publication Bias Analysis'!P$4*Inverse_standard_error),"")</f>
        <v/>
      </c>
      <c r="EK45" s="133"/>
      <c r="EL45" s="10" t="str">
        <f>IF(AND(Include_study="Yes",Sufficient_data="Yes"),(CZ:CZ-SUMPRODUCT(Calculations!CP:CP,'Publication Bias Analysis'!E:E)/SUM(Calculations!CP:CP))/(SQRT(EM:EM)),"")</f>
        <v/>
      </c>
      <c r="EM45" s="10" t="str">
        <f>IF(AND(Include_study="Yes",Sufficient_data="Yes"),'Publication Bias Analysis'!F:F^2-1/(SUM(Calculations!CP:CP)),"")</f>
        <v/>
      </c>
      <c r="EN45" s="14" t="str">
        <f t="shared" si="84"/>
        <v/>
      </c>
      <c r="EO45" s="14" t="str">
        <f t="shared" si="85"/>
        <v/>
      </c>
      <c r="EP45" s="14" t="str">
        <f>IF(AND(Include_study="Yes",Sufficient_data="Yes"),COUNTIFS(EN$2:EN44,"&lt;"&amp;EN45,EO$2:EO44,"&lt;"&amp;EO45)+COUNTIFS(EN46:EN$201,"&lt;"&amp;EN45,EO46:EO$201,"&lt;"&amp;EO45)+COUNTIFS(EN$2:EN44,"&gt;"&amp;EN45,EO$2:EO44,"&gt;"&amp;EO45)+COUNTIFS(EN46:EN$201,"&gt;"&amp;EN45,EO46:EO$201,"&gt;"&amp;EO45),"")</f>
        <v/>
      </c>
      <c r="EQ45" s="83" t="str">
        <f>IF(AND(Include_study="Yes",Sufficient_data="Yes"),COUNTIFS(EN$2:EN44,"&lt;"&amp;EN45,EO$2:EO44,"&gt;"&amp;EO45)+COUNTIFS(EN46:EN$201,"&lt;"&amp;EN45,EO46:EO$201,"&gt;"&amp;EO45)+COUNTIFS(EN$2:EN44,"&gt;"&amp;EN45,EO$2:EO44,"&lt;"&amp;EO45)+COUNTIFS(EN46:EN$201,"&gt;"&amp;EN45,EO46:EO$201,"&lt;"&amp;EO45),"")</f>
        <v/>
      </c>
      <c r="ES45" s="133"/>
      <c r="EX45" s="133"/>
      <c r="EY45" s="10" t="e">
        <f t="shared" si="152"/>
        <v>#N/A</v>
      </c>
      <c r="EZ45" s="10" t="e">
        <f t="shared" si="153"/>
        <v>#N/A</v>
      </c>
      <c r="FA45" s="10" t="str">
        <f t="shared" si="154"/>
        <v/>
      </c>
      <c r="FB45" s="40" t="str">
        <f>IF(AND(Include_study="Yes",Sufficient_data="Yes"),Z_score-('Publication Bias Analysis'!AK73+'Publication Bias Analysis'!AK$31*Inverse_standard_error),"")</f>
        <v/>
      </c>
      <c r="FH45" s="133"/>
      <c r="FI45" s="14" t="str">
        <f>IF(Z_score&lt;&gt;"",RANK('Publication Bias Analysis'!AS:AS,'Publication Bias Analysis'!AS:AS,1)+COUNTIF('Publication Bias Analysis'!AS$2:AS44,'Publication Bias Analysis'!AS45),"")</f>
        <v/>
      </c>
      <c r="FJ45" s="10" t="str">
        <f t="shared" si="155"/>
        <v/>
      </c>
      <c r="FK45" s="10" t="e">
        <f>IF(AND(Include_study="Yes",Sufficient_data="Yes"),'Publication Bias Analysis'!AR45,NA())</f>
        <v>#N/A</v>
      </c>
      <c r="FL45" s="28" t="e">
        <f>IF(AND(Include_study="Yes",Sufficient_data="Yes"),'Publication Bias Analysis'!AS45,NA())</f>
        <v>#N/A</v>
      </c>
      <c r="FM45" s="10" t="str">
        <f>IF(AND(Include_study="Yes",Sufficient_data="Yes"),'Publication Bias Analysis'!AR:AR-AVERAGE('Publication Bias Analysis'!AR:AR),"")</f>
        <v/>
      </c>
      <c r="FN45" s="40" t="str">
        <f>IF(AND(Include_study="Yes",Sufficient_data="Yes"),FL:FL-('Publication Bias Analysis'!AV$30+FK:FK*'Publication Bias Analysis'!AV$31),"")</f>
        <v/>
      </c>
      <c r="FT45" s="133"/>
      <c r="FU45" s="10" t="str">
        <f t="shared" si="156"/>
        <v/>
      </c>
      <c r="FV45" s="19" t="str">
        <f t="shared" si="90"/>
        <v/>
      </c>
      <c r="FW45" s="40" t="str">
        <f t="shared" si="79"/>
        <v/>
      </c>
    </row>
    <row r="46" spans="1:179" x14ac:dyDescent="0.2">
      <c r="A46" s="129"/>
      <c r="B46" s="26" t="str">
        <f t="shared" si="91"/>
        <v/>
      </c>
      <c r="C46" s="26" t="str">
        <f>IF(B46&lt;&gt;"",IF(B46=0,COUNTIF(B$2:B45,0)+1,COUNTIF(B$2:B45,B46)+B46+COUNTIF(B:B,0)),"")</f>
        <v/>
      </c>
      <c r="D46" s="26" t="str">
        <f t="shared" si="92"/>
        <v/>
      </c>
      <c r="E46" s="10" t="str">
        <f>IF(AND(Sufficient_data="Yes",Include_study="Yes",Input!Study_name&lt;&gt;""),Input!Study_name,"")</f>
        <v/>
      </c>
      <c r="F46" s="10" t="str">
        <f>IF(AND(Sufficient_data="Yes",Include_study="Yes"),Input!Correlation,"")</f>
        <v/>
      </c>
      <c r="G46" s="10" t="str">
        <f t="shared" si="93"/>
        <v/>
      </c>
      <c r="H46" s="10" t="str">
        <f>IF(AND(Sufficient_data="Yes",Include_study="Yes"),Input!Number_of_subjects,"")</f>
        <v/>
      </c>
      <c r="I46" s="10" t="str">
        <f t="shared" si="3"/>
        <v/>
      </c>
      <c r="J46" s="10" t="str">
        <f t="shared" si="94"/>
        <v/>
      </c>
      <c r="K46" s="10" t="str">
        <f t="shared" si="95"/>
        <v/>
      </c>
      <c r="L46" s="10" t="str">
        <f t="shared" si="96"/>
        <v/>
      </c>
      <c r="M46" s="10" t="str">
        <f t="shared" si="97"/>
        <v/>
      </c>
      <c r="N46" s="10" t="str">
        <f t="shared" si="98"/>
        <v/>
      </c>
      <c r="O46" s="106" t="str">
        <f t="shared" si="99"/>
        <v/>
      </c>
      <c r="P46" s="68" t="str">
        <f t="shared" si="100"/>
        <v/>
      </c>
      <c r="R46" s="57" t="e">
        <f t="shared" si="101"/>
        <v>#N/A</v>
      </c>
      <c r="S46" s="10" t="e">
        <f t="shared" si="102"/>
        <v>#N/A</v>
      </c>
      <c r="T46" s="40" t="e">
        <f t="shared" si="103"/>
        <v>#N/A</v>
      </c>
      <c r="Y46" s="129"/>
      <c r="Z46" s="26" t="str">
        <f t="shared" si="104"/>
        <v/>
      </c>
      <c r="AA46" s="26" t="str">
        <f>IF(AND(Sufficient_data="Yes",Include_study="Yes",Input!Study_name&lt;&gt;"",Subgroup&lt;&gt;""),Input!Study_name,"")</f>
        <v/>
      </c>
      <c r="AB46" s="10" t="str">
        <f t="shared" si="105"/>
        <v/>
      </c>
      <c r="AC46" s="10" t="str">
        <f>IF(AND(Sufficient_data="Yes",Include_study="Yes",Subgroup&lt;&gt;""),Input!Correlation,"")</f>
        <v/>
      </c>
      <c r="AD46" s="10" t="str">
        <f t="shared" si="106"/>
        <v/>
      </c>
      <c r="AE46" s="10" t="str">
        <f t="shared" si="107"/>
        <v/>
      </c>
      <c r="AF46" s="10" t="str">
        <f t="shared" si="108"/>
        <v/>
      </c>
      <c r="AG46" s="10" t="str">
        <f t="shared" si="109"/>
        <v/>
      </c>
      <c r="AH46" s="4" t="str">
        <f t="shared" si="110"/>
        <v/>
      </c>
      <c r="AI46" s="35" t="str">
        <f t="shared" si="111"/>
        <v/>
      </c>
      <c r="AJ46" s="108" t="str">
        <f t="shared" si="112"/>
        <v/>
      </c>
      <c r="AK46" s="68" t="str">
        <f t="shared" si="113"/>
        <v/>
      </c>
      <c r="AM46" s="57" t="e">
        <f t="shared" si="114"/>
        <v>#N/A</v>
      </c>
      <c r="AN46" s="10" t="e">
        <f t="shared" si="115"/>
        <v>#N/A</v>
      </c>
      <c r="AO46" s="40" t="e">
        <f t="shared" si="116"/>
        <v>#N/A</v>
      </c>
      <c r="AQ46" s="71" t="str">
        <f t="shared" si="117"/>
        <v/>
      </c>
      <c r="AR46" s="10" t="str">
        <f>IF(AND(Sufficient_data="Yes",Include_study="Yes",Subgroup&lt;&gt;""),IF(COUNTIFS(Input!F$2:F45,"="&amp;"Yes",Input!C$2:C45,"="&amp;"Yes",Input!G$2:G45,"="&amp;Subgroup)&gt;0,"",Subgroup),"")</f>
        <v/>
      </c>
      <c r="AS46" s="26" t="str">
        <f t="shared" si="118"/>
        <v/>
      </c>
      <c r="AT46" s="14" t="str">
        <f t="shared" si="119"/>
        <v/>
      </c>
      <c r="AU46" s="10" t="str">
        <f t="shared" si="120"/>
        <v/>
      </c>
      <c r="AV46" s="19" t="str">
        <f t="shared" si="121"/>
        <v/>
      </c>
      <c r="AW46" s="10" t="str">
        <f t="shared" si="122"/>
        <v/>
      </c>
      <c r="AX46" s="10" t="str">
        <f t="shared" si="123"/>
        <v/>
      </c>
      <c r="AY46" s="10" t="str">
        <f t="shared" si="124"/>
        <v/>
      </c>
      <c r="AZ46" s="10" t="str">
        <f t="shared" si="125"/>
        <v/>
      </c>
      <c r="BA46" s="10" t="str">
        <f t="shared" si="126"/>
        <v/>
      </c>
      <c r="BB46" s="10" t="str">
        <f t="shared" si="127"/>
        <v/>
      </c>
      <c r="BC46" s="10" t="str">
        <f t="shared" si="128"/>
        <v/>
      </c>
      <c r="BD46" s="26" t="str">
        <f t="shared" si="129"/>
        <v/>
      </c>
      <c r="BE46" s="10" t="str">
        <f t="shared" si="130"/>
        <v/>
      </c>
      <c r="BF46" s="10" t="str">
        <f t="shared" si="131"/>
        <v/>
      </c>
      <c r="BG46" s="10" t="str">
        <f t="shared" si="132"/>
        <v/>
      </c>
      <c r="BH46" s="10" t="str">
        <f t="shared" si="133"/>
        <v/>
      </c>
      <c r="BI46" s="10" t="str">
        <f t="shared" si="134"/>
        <v/>
      </c>
      <c r="BJ46" s="10" t="str">
        <f t="shared" si="135"/>
        <v/>
      </c>
      <c r="BK46" s="10" t="str">
        <f t="shared" si="136"/>
        <v/>
      </c>
      <c r="BL46" s="10" t="str">
        <f t="shared" si="137"/>
        <v/>
      </c>
      <c r="BM46" s="10" t="str">
        <f t="shared" si="138"/>
        <v/>
      </c>
      <c r="BN46" s="10" t="e">
        <f t="shared" si="139"/>
        <v>#N/A</v>
      </c>
      <c r="BO46" s="10" t="str">
        <f t="shared" si="140"/>
        <v/>
      </c>
      <c r="BP46" s="10" t="str">
        <f t="shared" si="141"/>
        <v/>
      </c>
      <c r="BQ46" s="10" t="str">
        <f t="shared" si="142"/>
        <v/>
      </c>
      <c r="BR46" s="28" t="str">
        <f t="shared" si="143"/>
        <v/>
      </c>
      <c r="BS46" s="40" t="str">
        <f t="shared" si="75"/>
        <v/>
      </c>
      <c r="BX46" s="138"/>
      <c r="BY46" s="10" t="e">
        <f t="shared" si="144"/>
        <v>#N/A</v>
      </c>
      <c r="BZ46" s="10" t="e">
        <f t="shared" si="145"/>
        <v>#N/A</v>
      </c>
      <c r="CA46" s="10" t="str">
        <f t="shared" si="146"/>
        <v/>
      </c>
      <c r="CB46" s="10" t="str">
        <f>IF(AND(Sufficient_data="Yes",Include_study="Yes",Moderator&lt;&gt;""),'Moderator Analysis'!F:F-CL$2,"")</f>
        <v/>
      </c>
      <c r="CC46" s="10" t="str">
        <f>IF(AND(Sufficient_data="Yes",Include_study="Yes",Moderator&lt;&gt;""),'Moderator Analysis'!E:E-CL$3,"")</f>
        <v/>
      </c>
      <c r="CD46" s="40" t="str">
        <f>IF(AND(Sufficient_data="Yes",Include_study="Yes",Moderator&lt;&gt;""),CA:CA*('Moderator Analysis'!F:F-CL$5-CL$4*'Moderator Analysis'!E:E)^2,"")</f>
        <v/>
      </c>
      <c r="CF46" s="75" t="str">
        <f t="shared" si="147"/>
        <v/>
      </c>
      <c r="CG46" s="18" t="str">
        <f>IF(AND(Sufficient_data="Yes",Include_study="Yes",CF46&lt;&gt;""),'Moderator Analysis'!F:F-'Moderator Analysis'!J$37,"")</f>
        <v/>
      </c>
      <c r="CH46" s="18" t="str">
        <f>IF(AND(Sufficient_data="Yes",Include_study="Yes",CF46&lt;&gt;""),'Moderator Analysis'!E:E-SUMPRODUCT('Moderator Analysis'!E:E,CF:CF)/SUM(CF:CF),"")</f>
        <v/>
      </c>
      <c r="CI46" s="79" t="str">
        <f>IF(AND(Sufficient_data="Yes",Include_study="Yes",CF46&lt;&gt;""),CF:CF*('Moderator Analysis'!F:F-'Moderator Analysis'!J$29-'Moderator Analysis'!J$30*'Moderator Analysis'!E:E)^2,"")</f>
        <v/>
      </c>
      <c r="CJ46" s="12"/>
      <c r="CN46" s="138"/>
      <c r="CO46" s="140"/>
      <c r="CP46" s="28" t="str">
        <f>IF(AND(Include_study="Yes",Sufficient_data="Yes"),1/'Publication Bias Analysis'!F46^2,"")</f>
        <v/>
      </c>
      <c r="CQ46" s="28" t="str">
        <f>IF(AND(Include_study="Yes",Sufficient_data="Yes"),1/('Publication Bias Analysis'!F:F^2+IF(Additional_model="Fixed effect",0,Calculations!DD$11)),"")</f>
        <v/>
      </c>
      <c r="CR46" s="28" t="str">
        <f>IF(AND(Include_study="Yes",Sufficient_data="Yes"),1/('Publication Bias Analysis'!F:F^2+IF(Additional_model="Fixed effect",0,'Publication Bias Analysis'!L$32)),"")</f>
        <v/>
      </c>
      <c r="CS46" s="28" t="str">
        <f>IF(AND(Include_study="Yes",Sufficient_data="Yes"),'Publication Bias Analysis'!E:E-IF(Trim_and_fill="Off",'Publication Bias Analysis'!I$29,'Publication Bias Analysis'!I$37),"")</f>
        <v/>
      </c>
      <c r="CT46" s="28" t="str">
        <f t="shared" si="148"/>
        <v/>
      </c>
      <c r="CU46" s="28" t="str">
        <f t="shared" si="149"/>
        <v/>
      </c>
      <c r="CV46" s="90" t="str">
        <f t="shared" si="150"/>
        <v/>
      </c>
      <c r="CW46" s="89" t="str">
        <f>IF(AND(Include_study="Yes",Sufficient_data="Yes"),CV:CV+IF(DH:DH&lt;0,-1,1)*COUNTIF(CV$2:CV45,CV:CV),"")</f>
        <v/>
      </c>
      <c r="CX46" s="89" t="str">
        <f>IF(AND(Include_study="Yes",Sufficient_data="Yes"),RANK(DL:DL,DL:DL,1)*IF(DK:DK&lt;0,-1,1)+IF(DK:DK&lt;0,-1,1)*COUNTIF(CV$2:CV45,CV:CV),"")</f>
        <v/>
      </c>
      <c r="CY46" s="89" t="str">
        <f>IF(AND(Include_study="Yes",Sufficient_data="Yes"),RANK(DO:DO,DO:DO,1)*IF(DN:DN&lt;0,-1,1)+IF(DN:DN&lt;0,-1,1)*COUNTIF(CV$2:CV45,CV:CV),"")</f>
        <v/>
      </c>
      <c r="CZ46" s="10" t="e">
        <f>IF(AND(Include_study="Yes",Sufficient_data="Yes"),'Publication Bias Analysis'!E:E,NA())</f>
        <v>#N/A</v>
      </c>
      <c r="DA46" s="40" t="e">
        <f>IF(AND(Include_study="Yes",Sufficient_data="Yes"),'Publication Bias Analysis'!F:F,NA())</f>
        <v>#N/A</v>
      </c>
      <c r="DG46" s="133"/>
      <c r="DH46" s="28" t="str">
        <f>IF(AND(Include_study="Yes",Sufficient_data="Yes"),IF('Publication Bias Analysis'!L$38="Left",CZ:CZ-'Publication Bias Analysis'!I$29,'Publication Bias Analysis'!I$29-'Publication Bias Analysis'!E:E),"")</f>
        <v/>
      </c>
      <c r="DI46" s="28" t="str">
        <f t="shared" si="81"/>
        <v/>
      </c>
      <c r="DJ46" s="40" t="str">
        <f>IF(AND(Include_study="Yes",Sufficient_data="Yes"),1/('Publication Bias Analysis'!F:F^2+IF(Additional_model="Fixed effect",0,$DS$6)),"")</f>
        <v/>
      </c>
      <c r="DK46" s="28" t="str">
        <f>IF(AND(Include_study="Yes",Sufficient_data="Yes"),IF('Publication Bias Analysis'!L$38="Left",CZ:CZ-DS$3,DS$3-'Publication Bias Analysis'!E:E),"")</f>
        <v/>
      </c>
      <c r="DL46" s="28" t="str">
        <f t="shared" si="82"/>
        <v/>
      </c>
      <c r="DM46" s="40" t="str">
        <f>IF(AND(DK46&lt;&gt;"",CW46&lt;=MAX(CW:CW)-DS$7),1/('Publication Bias Analysis'!F:F^2+IF(Additional_model="Fixed effect",0,$DS$13)),"")</f>
        <v/>
      </c>
      <c r="DN46" s="10" t="str">
        <f>IF(AND(Include_study="Yes",Sufficient_data="Yes"),IF('Publication Bias Analysis'!L$38="Left",CZ:CZ-DS$10,DS$10-CZ:CZ),"")</f>
        <v/>
      </c>
      <c r="DO46" s="10" t="str">
        <f t="shared" si="83"/>
        <v/>
      </c>
      <c r="DP46" s="40" t="str">
        <f t="shared" si="151"/>
        <v/>
      </c>
      <c r="EG46" s="133"/>
      <c r="EH46" s="10" t="str">
        <f t="shared" si="66"/>
        <v/>
      </c>
      <c r="EI46" s="40" t="str">
        <f>IF(AND(Include_study="Yes",Sufficient_data="Yes"),Z_score-('Publication Bias Analysis'!P$3+'Publication Bias Analysis'!P$4*Inverse_standard_error),"")</f>
        <v/>
      </c>
      <c r="EK46" s="133"/>
      <c r="EL46" s="10" t="str">
        <f>IF(AND(Include_study="Yes",Sufficient_data="Yes"),(CZ:CZ-SUMPRODUCT(Calculations!CP:CP,'Publication Bias Analysis'!E:E)/SUM(Calculations!CP:CP))/(SQRT(EM:EM)),"")</f>
        <v/>
      </c>
      <c r="EM46" s="10" t="str">
        <f>IF(AND(Include_study="Yes",Sufficient_data="Yes"),'Publication Bias Analysis'!F:F^2-1/(SUM(Calculations!CP:CP)),"")</f>
        <v/>
      </c>
      <c r="EN46" s="14" t="str">
        <f t="shared" si="84"/>
        <v/>
      </c>
      <c r="EO46" s="14" t="str">
        <f t="shared" si="85"/>
        <v/>
      </c>
      <c r="EP46" s="14" t="str">
        <f>IF(AND(Include_study="Yes",Sufficient_data="Yes"),COUNTIFS(EN$2:EN45,"&lt;"&amp;EN46,EO$2:EO45,"&lt;"&amp;EO46)+COUNTIFS(EN47:EN$201,"&lt;"&amp;EN46,EO47:EO$201,"&lt;"&amp;EO46)+COUNTIFS(EN$2:EN45,"&gt;"&amp;EN46,EO$2:EO45,"&gt;"&amp;EO46)+COUNTIFS(EN47:EN$201,"&gt;"&amp;EN46,EO47:EO$201,"&gt;"&amp;EO46),"")</f>
        <v/>
      </c>
      <c r="EQ46" s="83" t="str">
        <f>IF(AND(Include_study="Yes",Sufficient_data="Yes"),COUNTIFS(EN$2:EN45,"&lt;"&amp;EN46,EO$2:EO45,"&gt;"&amp;EO46)+COUNTIFS(EN47:EN$201,"&lt;"&amp;EN46,EO47:EO$201,"&gt;"&amp;EO46)+COUNTIFS(EN$2:EN45,"&gt;"&amp;EN46,EO$2:EO45,"&lt;"&amp;EO46)+COUNTIFS(EN47:EN$201,"&gt;"&amp;EN46,EO47:EO$201,"&lt;"&amp;EO46),"")</f>
        <v/>
      </c>
      <c r="ES46" s="133"/>
      <c r="EX46" s="133"/>
      <c r="EY46" s="10" t="e">
        <f t="shared" si="152"/>
        <v>#N/A</v>
      </c>
      <c r="EZ46" s="10" t="e">
        <f t="shared" si="153"/>
        <v>#N/A</v>
      </c>
      <c r="FA46" s="10" t="str">
        <f t="shared" si="154"/>
        <v/>
      </c>
      <c r="FB46" s="40" t="str">
        <f>IF(AND(Include_study="Yes",Sufficient_data="Yes"),Z_score-('Publication Bias Analysis'!AK74+'Publication Bias Analysis'!AK$31*Inverse_standard_error),"")</f>
        <v/>
      </c>
      <c r="FH46" s="133"/>
      <c r="FI46" s="14" t="str">
        <f>IF(Z_score&lt;&gt;"",RANK('Publication Bias Analysis'!AS:AS,'Publication Bias Analysis'!AS:AS,1)+COUNTIF('Publication Bias Analysis'!AS$2:AS45,'Publication Bias Analysis'!AS46),"")</f>
        <v/>
      </c>
      <c r="FJ46" s="10" t="str">
        <f t="shared" si="155"/>
        <v/>
      </c>
      <c r="FK46" s="10" t="e">
        <f>IF(AND(Include_study="Yes",Sufficient_data="Yes"),'Publication Bias Analysis'!AR46,NA())</f>
        <v>#N/A</v>
      </c>
      <c r="FL46" s="28" t="e">
        <f>IF(AND(Include_study="Yes",Sufficient_data="Yes"),'Publication Bias Analysis'!AS46,NA())</f>
        <v>#N/A</v>
      </c>
      <c r="FM46" s="10" t="str">
        <f>IF(AND(Include_study="Yes",Sufficient_data="Yes"),'Publication Bias Analysis'!AR:AR-AVERAGE('Publication Bias Analysis'!AR:AR),"")</f>
        <v/>
      </c>
      <c r="FN46" s="40" t="str">
        <f>IF(AND(Include_study="Yes",Sufficient_data="Yes"),FL:FL-('Publication Bias Analysis'!AV$30+FK:FK*'Publication Bias Analysis'!AV$31),"")</f>
        <v/>
      </c>
      <c r="FT46" s="133"/>
      <c r="FU46" s="10" t="str">
        <f t="shared" si="156"/>
        <v/>
      </c>
      <c r="FV46" s="19" t="str">
        <f t="shared" si="90"/>
        <v/>
      </c>
      <c r="FW46" s="40" t="str">
        <f t="shared" si="79"/>
        <v/>
      </c>
    </row>
    <row r="47" spans="1:179" x14ac:dyDescent="0.2">
      <c r="A47" s="129"/>
      <c r="B47" s="26" t="str">
        <f t="shared" si="91"/>
        <v/>
      </c>
      <c r="C47" s="26" t="str">
        <f>IF(B47&lt;&gt;"",IF(B47=0,COUNTIF(B$2:B46,0)+1,COUNTIF(B$2:B46,B47)+B47+COUNTIF(B:B,0)),"")</f>
        <v/>
      </c>
      <c r="D47" s="26" t="str">
        <f t="shared" si="92"/>
        <v/>
      </c>
      <c r="E47" s="10" t="str">
        <f>IF(AND(Sufficient_data="Yes",Include_study="Yes",Input!Study_name&lt;&gt;""),Input!Study_name,"")</f>
        <v/>
      </c>
      <c r="F47" s="10" t="str">
        <f>IF(AND(Sufficient_data="Yes",Include_study="Yes"),Input!Correlation,"")</f>
        <v/>
      </c>
      <c r="G47" s="10" t="str">
        <f t="shared" si="93"/>
        <v/>
      </c>
      <c r="H47" s="10" t="str">
        <f>IF(AND(Sufficient_data="Yes",Include_study="Yes"),Input!Number_of_subjects,"")</f>
        <v/>
      </c>
      <c r="I47" s="10" t="str">
        <f t="shared" si="3"/>
        <v/>
      </c>
      <c r="J47" s="10" t="str">
        <f t="shared" si="94"/>
        <v/>
      </c>
      <c r="K47" s="10" t="str">
        <f t="shared" si="95"/>
        <v/>
      </c>
      <c r="L47" s="10" t="str">
        <f t="shared" si="96"/>
        <v/>
      </c>
      <c r="M47" s="10" t="str">
        <f t="shared" si="97"/>
        <v/>
      </c>
      <c r="N47" s="10" t="str">
        <f t="shared" si="98"/>
        <v/>
      </c>
      <c r="O47" s="106" t="str">
        <f t="shared" si="99"/>
        <v/>
      </c>
      <c r="P47" s="68" t="str">
        <f t="shared" si="100"/>
        <v/>
      </c>
      <c r="R47" s="57" t="e">
        <f t="shared" si="101"/>
        <v>#N/A</v>
      </c>
      <c r="S47" s="10" t="e">
        <f t="shared" si="102"/>
        <v>#N/A</v>
      </c>
      <c r="T47" s="40" t="e">
        <f t="shared" si="103"/>
        <v>#N/A</v>
      </c>
      <c r="Y47" s="129"/>
      <c r="Z47" s="26" t="str">
        <f t="shared" si="104"/>
        <v/>
      </c>
      <c r="AA47" s="26" t="str">
        <f>IF(AND(Sufficient_data="Yes",Include_study="Yes",Input!Study_name&lt;&gt;"",Subgroup&lt;&gt;""),Input!Study_name,"")</f>
        <v/>
      </c>
      <c r="AB47" s="10" t="str">
        <f t="shared" si="105"/>
        <v/>
      </c>
      <c r="AC47" s="10" t="str">
        <f>IF(AND(Sufficient_data="Yes",Include_study="Yes",Subgroup&lt;&gt;""),Input!Correlation,"")</f>
        <v/>
      </c>
      <c r="AD47" s="10" t="str">
        <f t="shared" si="106"/>
        <v/>
      </c>
      <c r="AE47" s="10" t="str">
        <f t="shared" si="107"/>
        <v/>
      </c>
      <c r="AF47" s="10" t="str">
        <f t="shared" si="108"/>
        <v/>
      </c>
      <c r="AG47" s="10" t="str">
        <f t="shared" si="109"/>
        <v/>
      </c>
      <c r="AH47" s="4" t="str">
        <f t="shared" si="110"/>
        <v/>
      </c>
      <c r="AI47" s="35" t="str">
        <f t="shared" si="111"/>
        <v/>
      </c>
      <c r="AJ47" s="108" t="str">
        <f t="shared" si="112"/>
        <v/>
      </c>
      <c r="AK47" s="68" t="str">
        <f t="shared" si="113"/>
        <v/>
      </c>
      <c r="AM47" s="57" t="e">
        <f t="shared" si="114"/>
        <v>#N/A</v>
      </c>
      <c r="AN47" s="10" t="e">
        <f t="shared" si="115"/>
        <v>#N/A</v>
      </c>
      <c r="AO47" s="40" t="e">
        <f t="shared" si="116"/>
        <v>#N/A</v>
      </c>
      <c r="AQ47" s="71" t="str">
        <f t="shared" si="117"/>
        <v/>
      </c>
      <c r="AR47" s="10" t="str">
        <f>IF(AND(Sufficient_data="Yes",Include_study="Yes",Subgroup&lt;&gt;""),IF(COUNTIFS(Input!F$2:F46,"="&amp;"Yes",Input!C$2:C46,"="&amp;"Yes",Input!G$2:G46,"="&amp;Subgroup)&gt;0,"",Subgroup),"")</f>
        <v/>
      </c>
      <c r="AS47" s="26" t="str">
        <f t="shared" si="118"/>
        <v/>
      </c>
      <c r="AT47" s="14" t="str">
        <f t="shared" si="119"/>
        <v/>
      </c>
      <c r="AU47" s="10" t="str">
        <f t="shared" si="120"/>
        <v/>
      </c>
      <c r="AV47" s="19" t="str">
        <f t="shared" si="121"/>
        <v/>
      </c>
      <c r="AW47" s="10" t="str">
        <f t="shared" si="122"/>
        <v/>
      </c>
      <c r="AX47" s="10" t="str">
        <f t="shared" si="123"/>
        <v/>
      </c>
      <c r="AY47" s="10" t="str">
        <f t="shared" si="124"/>
        <v/>
      </c>
      <c r="AZ47" s="10" t="str">
        <f t="shared" si="125"/>
        <v/>
      </c>
      <c r="BA47" s="10" t="str">
        <f t="shared" si="126"/>
        <v/>
      </c>
      <c r="BB47" s="10" t="str">
        <f t="shared" si="127"/>
        <v/>
      </c>
      <c r="BC47" s="10" t="str">
        <f t="shared" si="128"/>
        <v/>
      </c>
      <c r="BD47" s="26" t="str">
        <f t="shared" si="129"/>
        <v/>
      </c>
      <c r="BE47" s="10" t="str">
        <f t="shared" si="130"/>
        <v/>
      </c>
      <c r="BF47" s="10" t="str">
        <f t="shared" si="131"/>
        <v/>
      </c>
      <c r="BG47" s="10" t="str">
        <f t="shared" si="132"/>
        <v/>
      </c>
      <c r="BH47" s="10" t="str">
        <f t="shared" si="133"/>
        <v/>
      </c>
      <c r="BI47" s="10" t="str">
        <f t="shared" si="134"/>
        <v/>
      </c>
      <c r="BJ47" s="10" t="str">
        <f t="shared" si="135"/>
        <v/>
      </c>
      <c r="BK47" s="10" t="str">
        <f t="shared" si="136"/>
        <v/>
      </c>
      <c r="BL47" s="10" t="str">
        <f t="shared" si="137"/>
        <v/>
      </c>
      <c r="BM47" s="10" t="str">
        <f t="shared" si="138"/>
        <v/>
      </c>
      <c r="BN47" s="10" t="e">
        <f t="shared" si="139"/>
        <v>#N/A</v>
      </c>
      <c r="BO47" s="10" t="str">
        <f t="shared" si="140"/>
        <v/>
      </c>
      <c r="BP47" s="10" t="str">
        <f t="shared" si="141"/>
        <v/>
      </c>
      <c r="BQ47" s="10" t="str">
        <f t="shared" si="142"/>
        <v/>
      </c>
      <c r="BR47" s="28" t="str">
        <f t="shared" si="143"/>
        <v/>
      </c>
      <c r="BS47" s="40" t="str">
        <f t="shared" si="75"/>
        <v/>
      </c>
      <c r="BX47" s="138"/>
      <c r="BY47" s="10" t="e">
        <f t="shared" si="144"/>
        <v>#N/A</v>
      </c>
      <c r="BZ47" s="10" t="e">
        <f t="shared" si="145"/>
        <v>#N/A</v>
      </c>
      <c r="CA47" s="10" t="str">
        <f t="shared" si="146"/>
        <v/>
      </c>
      <c r="CB47" s="10" t="str">
        <f>IF(AND(Sufficient_data="Yes",Include_study="Yes",Moderator&lt;&gt;""),'Moderator Analysis'!F:F-CL$2,"")</f>
        <v/>
      </c>
      <c r="CC47" s="10" t="str">
        <f>IF(AND(Sufficient_data="Yes",Include_study="Yes",Moderator&lt;&gt;""),'Moderator Analysis'!E:E-CL$3,"")</f>
        <v/>
      </c>
      <c r="CD47" s="40" t="str">
        <f>IF(AND(Sufficient_data="Yes",Include_study="Yes",Moderator&lt;&gt;""),CA:CA*('Moderator Analysis'!F:F-CL$5-CL$4*'Moderator Analysis'!E:E)^2,"")</f>
        <v/>
      </c>
      <c r="CF47" s="75" t="str">
        <f t="shared" si="147"/>
        <v/>
      </c>
      <c r="CG47" s="18" t="str">
        <f>IF(AND(Sufficient_data="Yes",Include_study="Yes",CF47&lt;&gt;""),'Moderator Analysis'!F:F-'Moderator Analysis'!J$37,"")</f>
        <v/>
      </c>
      <c r="CH47" s="18" t="str">
        <f>IF(AND(Sufficient_data="Yes",Include_study="Yes",CF47&lt;&gt;""),'Moderator Analysis'!E:E-SUMPRODUCT('Moderator Analysis'!E:E,CF:CF)/SUM(CF:CF),"")</f>
        <v/>
      </c>
      <c r="CI47" s="79" t="str">
        <f>IF(AND(Sufficient_data="Yes",Include_study="Yes",CF47&lt;&gt;""),CF:CF*('Moderator Analysis'!F:F-'Moderator Analysis'!J$29-'Moderator Analysis'!J$30*'Moderator Analysis'!E:E)^2,"")</f>
        <v/>
      </c>
      <c r="CJ47" s="12"/>
      <c r="CN47" s="138"/>
      <c r="CO47" s="140"/>
      <c r="CP47" s="28" t="str">
        <f>IF(AND(Include_study="Yes",Sufficient_data="Yes"),1/'Publication Bias Analysis'!F47^2,"")</f>
        <v/>
      </c>
      <c r="CQ47" s="28" t="str">
        <f>IF(AND(Include_study="Yes",Sufficient_data="Yes"),1/('Publication Bias Analysis'!F:F^2+IF(Additional_model="Fixed effect",0,Calculations!DD$11)),"")</f>
        <v/>
      </c>
      <c r="CR47" s="28" t="str">
        <f>IF(AND(Include_study="Yes",Sufficient_data="Yes"),1/('Publication Bias Analysis'!F:F^2+IF(Additional_model="Fixed effect",0,'Publication Bias Analysis'!L$32)),"")</f>
        <v/>
      </c>
      <c r="CS47" s="28" t="str">
        <f>IF(AND(Include_study="Yes",Sufficient_data="Yes"),'Publication Bias Analysis'!E:E-IF(Trim_and_fill="Off",'Publication Bias Analysis'!I$29,'Publication Bias Analysis'!I$37),"")</f>
        <v/>
      </c>
      <c r="CT47" s="28" t="str">
        <f t="shared" si="148"/>
        <v/>
      </c>
      <c r="CU47" s="28" t="str">
        <f t="shared" si="149"/>
        <v/>
      </c>
      <c r="CV47" s="90" t="str">
        <f t="shared" si="150"/>
        <v/>
      </c>
      <c r="CW47" s="89" t="str">
        <f>IF(AND(Include_study="Yes",Sufficient_data="Yes"),CV:CV+IF(DH:DH&lt;0,-1,1)*COUNTIF(CV$2:CV46,CV:CV),"")</f>
        <v/>
      </c>
      <c r="CX47" s="89" t="str">
        <f>IF(AND(Include_study="Yes",Sufficient_data="Yes"),RANK(DL:DL,DL:DL,1)*IF(DK:DK&lt;0,-1,1)+IF(DK:DK&lt;0,-1,1)*COUNTIF(CV$2:CV46,CV:CV),"")</f>
        <v/>
      </c>
      <c r="CY47" s="89" t="str">
        <f>IF(AND(Include_study="Yes",Sufficient_data="Yes"),RANK(DO:DO,DO:DO,1)*IF(DN:DN&lt;0,-1,1)+IF(DN:DN&lt;0,-1,1)*COUNTIF(CV$2:CV46,CV:CV),"")</f>
        <v/>
      </c>
      <c r="CZ47" s="10" t="e">
        <f>IF(AND(Include_study="Yes",Sufficient_data="Yes"),'Publication Bias Analysis'!E:E,NA())</f>
        <v>#N/A</v>
      </c>
      <c r="DA47" s="40" t="e">
        <f>IF(AND(Include_study="Yes",Sufficient_data="Yes"),'Publication Bias Analysis'!F:F,NA())</f>
        <v>#N/A</v>
      </c>
      <c r="DG47" s="133"/>
      <c r="DH47" s="28" t="str">
        <f>IF(AND(Include_study="Yes",Sufficient_data="Yes"),IF('Publication Bias Analysis'!L$38="Left",CZ:CZ-'Publication Bias Analysis'!I$29,'Publication Bias Analysis'!I$29-'Publication Bias Analysis'!E:E),"")</f>
        <v/>
      </c>
      <c r="DI47" s="28" t="str">
        <f t="shared" si="81"/>
        <v/>
      </c>
      <c r="DJ47" s="40" t="str">
        <f>IF(AND(Include_study="Yes",Sufficient_data="Yes"),1/('Publication Bias Analysis'!F:F^2+IF(Additional_model="Fixed effect",0,$DS$6)),"")</f>
        <v/>
      </c>
      <c r="DK47" s="28" t="str">
        <f>IF(AND(Include_study="Yes",Sufficient_data="Yes"),IF('Publication Bias Analysis'!L$38="Left",CZ:CZ-DS$3,DS$3-'Publication Bias Analysis'!E:E),"")</f>
        <v/>
      </c>
      <c r="DL47" s="28" t="str">
        <f t="shared" si="82"/>
        <v/>
      </c>
      <c r="DM47" s="40" t="str">
        <f>IF(AND(DK47&lt;&gt;"",CW47&lt;=MAX(CW:CW)-DS$7),1/('Publication Bias Analysis'!F:F^2+IF(Additional_model="Fixed effect",0,$DS$13)),"")</f>
        <v/>
      </c>
      <c r="DN47" s="10" t="str">
        <f>IF(AND(Include_study="Yes",Sufficient_data="Yes"),IF('Publication Bias Analysis'!L$38="Left",CZ:CZ-DS$10,DS$10-CZ:CZ),"")</f>
        <v/>
      </c>
      <c r="DO47" s="10" t="str">
        <f t="shared" si="83"/>
        <v/>
      </c>
      <c r="DP47" s="40" t="str">
        <f t="shared" si="151"/>
        <v/>
      </c>
      <c r="EG47" s="133"/>
      <c r="EH47" s="10" t="str">
        <f t="shared" si="66"/>
        <v/>
      </c>
      <c r="EI47" s="40" t="str">
        <f>IF(AND(Include_study="Yes",Sufficient_data="Yes"),Z_score-('Publication Bias Analysis'!P$3+'Publication Bias Analysis'!P$4*Inverse_standard_error),"")</f>
        <v/>
      </c>
      <c r="EK47" s="133"/>
      <c r="EL47" s="10" t="str">
        <f>IF(AND(Include_study="Yes",Sufficient_data="Yes"),(CZ:CZ-SUMPRODUCT(Calculations!CP:CP,'Publication Bias Analysis'!E:E)/SUM(Calculations!CP:CP))/(SQRT(EM:EM)),"")</f>
        <v/>
      </c>
      <c r="EM47" s="10" t="str">
        <f>IF(AND(Include_study="Yes",Sufficient_data="Yes"),'Publication Bias Analysis'!F:F^2-1/(SUM(Calculations!CP:CP)),"")</f>
        <v/>
      </c>
      <c r="EN47" s="14" t="str">
        <f t="shared" si="84"/>
        <v/>
      </c>
      <c r="EO47" s="14" t="str">
        <f t="shared" si="85"/>
        <v/>
      </c>
      <c r="EP47" s="14" t="str">
        <f>IF(AND(Include_study="Yes",Sufficient_data="Yes"),COUNTIFS(EN$2:EN46,"&lt;"&amp;EN47,EO$2:EO46,"&lt;"&amp;EO47)+COUNTIFS(EN48:EN$201,"&lt;"&amp;EN47,EO48:EO$201,"&lt;"&amp;EO47)+COUNTIFS(EN$2:EN46,"&gt;"&amp;EN47,EO$2:EO46,"&gt;"&amp;EO47)+COUNTIFS(EN48:EN$201,"&gt;"&amp;EN47,EO48:EO$201,"&gt;"&amp;EO47),"")</f>
        <v/>
      </c>
      <c r="EQ47" s="83" t="str">
        <f>IF(AND(Include_study="Yes",Sufficient_data="Yes"),COUNTIFS(EN$2:EN46,"&lt;"&amp;EN47,EO$2:EO46,"&gt;"&amp;EO47)+COUNTIFS(EN48:EN$201,"&lt;"&amp;EN47,EO48:EO$201,"&gt;"&amp;EO47)+COUNTIFS(EN$2:EN46,"&gt;"&amp;EN47,EO$2:EO46,"&lt;"&amp;EO47)+COUNTIFS(EN48:EN$201,"&gt;"&amp;EN47,EO48:EO$201,"&lt;"&amp;EO47),"")</f>
        <v/>
      </c>
      <c r="ES47" s="133"/>
      <c r="EX47" s="133"/>
      <c r="EY47" s="10" t="e">
        <f t="shared" si="152"/>
        <v>#N/A</v>
      </c>
      <c r="EZ47" s="10" t="e">
        <f t="shared" si="153"/>
        <v>#N/A</v>
      </c>
      <c r="FA47" s="10" t="str">
        <f t="shared" si="154"/>
        <v/>
      </c>
      <c r="FB47" s="40" t="str">
        <f>IF(AND(Include_study="Yes",Sufficient_data="Yes"),Z_score-('Publication Bias Analysis'!AK75+'Publication Bias Analysis'!AK$31*Inverse_standard_error),"")</f>
        <v/>
      </c>
      <c r="FH47" s="133"/>
      <c r="FI47" s="14" t="str">
        <f>IF(Z_score&lt;&gt;"",RANK('Publication Bias Analysis'!AS:AS,'Publication Bias Analysis'!AS:AS,1)+COUNTIF('Publication Bias Analysis'!AS$2:AS46,'Publication Bias Analysis'!AS47),"")</f>
        <v/>
      </c>
      <c r="FJ47" s="10" t="str">
        <f t="shared" si="155"/>
        <v/>
      </c>
      <c r="FK47" s="10" t="e">
        <f>IF(AND(Include_study="Yes",Sufficient_data="Yes"),'Publication Bias Analysis'!AR47,NA())</f>
        <v>#N/A</v>
      </c>
      <c r="FL47" s="28" t="e">
        <f>IF(AND(Include_study="Yes",Sufficient_data="Yes"),'Publication Bias Analysis'!AS47,NA())</f>
        <v>#N/A</v>
      </c>
      <c r="FM47" s="10" t="str">
        <f>IF(AND(Include_study="Yes",Sufficient_data="Yes"),'Publication Bias Analysis'!AR:AR-AVERAGE('Publication Bias Analysis'!AR:AR),"")</f>
        <v/>
      </c>
      <c r="FN47" s="40" t="str">
        <f>IF(AND(Include_study="Yes",Sufficient_data="Yes"),FL:FL-('Publication Bias Analysis'!AV$30+FK:FK*'Publication Bias Analysis'!AV$31),"")</f>
        <v/>
      </c>
      <c r="FT47" s="133"/>
      <c r="FU47" s="10" t="str">
        <f t="shared" si="156"/>
        <v/>
      </c>
      <c r="FV47" s="19" t="str">
        <f t="shared" si="90"/>
        <v/>
      </c>
      <c r="FW47" s="40" t="str">
        <f t="shared" si="79"/>
        <v/>
      </c>
    </row>
    <row r="48" spans="1:179" x14ac:dyDescent="0.2">
      <c r="A48" s="129"/>
      <c r="B48" s="26" t="str">
        <f t="shared" si="91"/>
        <v/>
      </c>
      <c r="C48" s="26" t="str">
        <f>IF(B48&lt;&gt;"",IF(B48=0,COUNTIF(B$2:B47,0)+1,COUNTIF(B$2:B47,B48)+B48+COUNTIF(B:B,0)),"")</f>
        <v/>
      </c>
      <c r="D48" s="26" t="str">
        <f t="shared" si="92"/>
        <v/>
      </c>
      <c r="E48" s="10" t="str">
        <f>IF(AND(Sufficient_data="Yes",Include_study="Yes",Input!Study_name&lt;&gt;""),Input!Study_name,"")</f>
        <v/>
      </c>
      <c r="F48" s="10" t="str">
        <f>IF(AND(Sufficient_data="Yes",Include_study="Yes"),Input!Correlation,"")</f>
        <v/>
      </c>
      <c r="G48" s="10" t="str">
        <f t="shared" si="93"/>
        <v/>
      </c>
      <c r="H48" s="10" t="str">
        <f>IF(AND(Sufficient_data="Yes",Include_study="Yes"),Input!Number_of_subjects,"")</f>
        <v/>
      </c>
      <c r="I48" s="10" t="str">
        <f t="shared" si="3"/>
        <v/>
      </c>
      <c r="J48" s="10" t="str">
        <f t="shared" si="94"/>
        <v/>
      </c>
      <c r="K48" s="10" t="str">
        <f t="shared" si="95"/>
        <v/>
      </c>
      <c r="L48" s="10" t="str">
        <f t="shared" si="96"/>
        <v/>
      </c>
      <c r="M48" s="10" t="str">
        <f t="shared" si="97"/>
        <v/>
      </c>
      <c r="N48" s="10" t="str">
        <f t="shared" si="98"/>
        <v/>
      </c>
      <c r="O48" s="106" t="str">
        <f t="shared" si="99"/>
        <v/>
      </c>
      <c r="P48" s="68" t="str">
        <f t="shared" si="100"/>
        <v/>
      </c>
      <c r="R48" s="57" t="e">
        <f t="shared" si="101"/>
        <v>#N/A</v>
      </c>
      <c r="S48" s="10" t="e">
        <f t="shared" si="102"/>
        <v>#N/A</v>
      </c>
      <c r="T48" s="40" t="e">
        <f t="shared" si="103"/>
        <v>#N/A</v>
      </c>
      <c r="Y48" s="129"/>
      <c r="Z48" s="26" t="str">
        <f t="shared" si="104"/>
        <v/>
      </c>
      <c r="AA48" s="26" t="str">
        <f>IF(AND(Sufficient_data="Yes",Include_study="Yes",Input!Study_name&lt;&gt;"",Subgroup&lt;&gt;""),Input!Study_name,"")</f>
        <v/>
      </c>
      <c r="AB48" s="10" t="str">
        <f t="shared" si="105"/>
        <v/>
      </c>
      <c r="AC48" s="10" t="str">
        <f>IF(AND(Sufficient_data="Yes",Include_study="Yes",Subgroup&lt;&gt;""),Input!Correlation,"")</f>
        <v/>
      </c>
      <c r="AD48" s="10" t="str">
        <f t="shared" si="106"/>
        <v/>
      </c>
      <c r="AE48" s="10" t="str">
        <f t="shared" si="107"/>
        <v/>
      </c>
      <c r="AF48" s="10" t="str">
        <f t="shared" si="108"/>
        <v/>
      </c>
      <c r="AG48" s="10" t="str">
        <f t="shared" si="109"/>
        <v/>
      </c>
      <c r="AH48" s="4" t="str">
        <f t="shared" si="110"/>
        <v/>
      </c>
      <c r="AI48" s="35" t="str">
        <f t="shared" si="111"/>
        <v/>
      </c>
      <c r="AJ48" s="108" t="str">
        <f t="shared" si="112"/>
        <v/>
      </c>
      <c r="AK48" s="68" t="str">
        <f t="shared" si="113"/>
        <v/>
      </c>
      <c r="AM48" s="57" t="e">
        <f t="shared" si="114"/>
        <v>#N/A</v>
      </c>
      <c r="AN48" s="10" t="e">
        <f t="shared" si="115"/>
        <v>#N/A</v>
      </c>
      <c r="AO48" s="40" t="e">
        <f t="shared" si="116"/>
        <v>#N/A</v>
      </c>
      <c r="AQ48" s="71" t="str">
        <f t="shared" si="117"/>
        <v/>
      </c>
      <c r="AR48" s="10" t="str">
        <f>IF(AND(Sufficient_data="Yes",Include_study="Yes",Subgroup&lt;&gt;""),IF(COUNTIFS(Input!F$2:F47,"="&amp;"Yes",Input!C$2:C47,"="&amp;"Yes",Input!G$2:G47,"="&amp;Subgroup)&gt;0,"",Subgroup),"")</f>
        <v/>
      </c>
      <c r="AS48" s="26" t="str">
        <f t="shared" si="118"/>
        <v/>
      </c>
      <c r="AT48" s="14" t="str">
        <f t="shared" si="119"/>
        <v/>
      </c>
      <c r="AU48" s="10" t="str">
        <f t="shared" si="120"/>
        <v/>
      </c>
      <c r="AV48" s="19" t="str">
        <f t="shared" si="121"/>
        <v/>
      </c>
      <c r="AW48" s="10" t="str">
        <f t="shared" si="122"/>
        <v/>
      </c>
      <c r="AX48" s="10" t="str">
        <f t="shared" si="123"/>
        <v/>
      </c>
      <c r="AY48" s="10" t="str">
        <f t="shared" si="124"/>
        <v/>
      </c>
      <c r="AZ48" s="10" t="str">
        <f t="shared" si="125"/>
        <v/>
      </c>
      <c r="BA48" s="10" t="str">
        <f t="shared" si="126"/>
        <v/>
      </c>
      <c r="BB48" s="10" t="str">
        <f t="shared" si="127"/>
        <v/>
      </c>
      <c r="BC48" s="10" t="str">
        <f t="shared" si="128"/>
        <v/>
      </c>
      <c r="BD48" s="26" t="str">
        <f t="shared" si="129"/>
        <v/>
      </c>
      <c r="BE48" s="10" t="str">
        <f t="shared" si="130"/>
        <v/>
      </c>
      <c r="BF48" s="10" t="str">
        <f t="shared" si="131"/>
        <v/>
      </c>
      <c r="BG48" s="10" t="str">
        <f t="shared" si="132"/>
        <v/>
      </c>
      <c r="BH48" s="10" t="str">
        <f t="shared" si="133"/>
        <v/>
      </c>
      <c r="BI48" s="10" t="str">
        <f t="shared" si="134"/>
        <v/>
      </c>
      <c r="BJ48" s="10" t="str">
        <f t="shared" si="135"/>
        <v/>
      </c>
      <c r="BK48" s="10" t="str">
        <f t="shared" si="136"/>
        <v/>
      </c>
      <c r="BL48" s="10" t="str">
        <f t="shared" si="137"/>
        <v/>
      </c>
      <c r="BM48" s="10" t="str">
        <f t="shared" si="138"/>
        <v/>
      </c>
      <c r="BN48" s="10" t="e">
        <f t="shared" si="139"/>
        <v>#N/A</v>
      </c>
      <c r="BO48" s="10" t="str">
        <f t="shared" si="140"/>
        <v/>
      </c>
      <c r="BP48" s="10" t="str">
        <f t="shared" si="141"/>
        <v/>
      </c>
      <c r="BQ48" s="10" t="str">
        <f t="shared" si="142"/>
        <v/>
      </c>
      <c r="BR48" s="28" t="str">
        <f t="shared" si="143"/>
        <v/>
      </c>
      <c r="BS48" s="40" t="str">
        <f t="shared" si="75"/>
        <v/>
      </c>
      <c r="BX48" s="138"/>
      <c r="BY48" s="10" t="e">
        <f t="shared" si="144"/>
        <v>#N/A</v>
      </c>
      <c r="BZ48" s="10" t="e">
        <f t="shared" si="145"/>
        <v>#N/A</v>
      </c>
      <c r="CA48" s="10" t="str">
        <f t="shared" si="146"/>
        <v/>
      </c>
      <c r="CB48" s="10" t="str">
        <f>IF(AND(Sufficient_data="Yes",Include_study="Yes",Moderator&lt;&gt;""),'Moderator Analysis'!F:F-CL$2,"")</f>
        <v/>
      </c>
      <c r="CC48" s="10" t="str">
        <f>IF(AND(Sufficient_data="Yes",Include_study="Yes",Moderator&lt;&gt;""),'Moderator Analysis'!E:E-CL$3,"")</f>
        <v/>
      </c>
      <c r="CD48" s="40" t="str">
        <f>IF(AND(Sufficient_data="Yes",Include_study="Yes",Moderator&lt;&gt;""),CA:CA*('Moderator Analysis'!F:F-CL$5-CL$4*'Moderator Analysis'!E:E)^2,"")</f>
        <v/>
      </c>
      <c r="CF48" s="75" t="str">
        <f t="shared" si="147"/>
        <v/>
      </c>
      <c r="CG48" s="18" t="str">
        <f>IF(AND(Sufficient_data="Yes",Include_study="Yes",CF48&lt;&gt;""),'Moderator Analysis'!F:F-'Moderator Analysis'!J$37,"")</f>
        <v/>
      </c>
      <c r="CH48" s="18" t="str">
        <f>IF(AND(Sufficient_data="Yes",Include_study="Yes",CF48&lt;&gt;""),'Moderator Analysis'!E:E-SUMPRODUCT('Moderator Analysis'!E:E,CF:CF)/SUM(CF:CF),"")</f>
        <v/>
      </c>
      <c r="CI48" s="79" t="str">
        <f>IF(AND(Sufficient_data="Yes",Include_study="Yes",CF48&lt;&gt;""),CF:CF*('Moderator Analysis'!F:F-'Moderator Analysis'!J$29-'Moderator Analysis'!J$30*'Moderator Analysis'!E:E)^2,"")</f>
        <v/>
      </c>
      <c r="CJ48" s="12"/>
      <c r="CN48" s="138"/>
      <c r="CO48" s="140"/>
      <c r="CP48" s="28" t="str">
        <f>IF(AND(Include_study="Yes",Sufficient_data="Yes"),1/'Publication Bias Analysis'!F48^2,"")</f>
        <v/>
      </c>
      <c r="CQ48" s="28" t="str">
        <f>IF(AND(Include_study="Yes",Sufficient_data="Yes"),1/('Publication Bias Analysis'!F:F^2+IF(Additional_model="Fixed effect",0,Calculations!DD$11)),"")</f>
        <v/>
      </c>
      <c r="CR48" s="28" t="str">
        <f>IF(AND(Include_study="Yes",Sufficient_data="Yes"),1/('Publication Bias Analysis'!F:F^2+IF(Additional_model="Fixed effect",0,'Publication Bias Analysis'!L$32)),"")</f>
        <v/>
      </c>
      <c r="CS48" s="28" t="str">
        <f>IF(AND(Include_study="Yes",Sufficient_data="Yes"),'Publication Bias Analysis'!E:E-IF(Trim_and_fill="Off",'Publication Bias Analysis'!I$29,'Publication Bias Analysis'!I$37),"")</f>
        <v/>
      </c>
      <c r="CT48" s="28" t="str">
        <f t="shared" si="148"/>
        <v/>
      </c>
      <c r="CU48" s="28" t="str">
        <f t="shared" si="149"/>
        <v/>
      </c>
      <c r="CV48" s="90" t="str">
        <f t="shared" si="150"/>
        <v/>
      </c>
      <c r="CW48" s="89" t="str">
        <f>IF(AND(Include_study="Yes",Sufficient_data="Yes"),CV:CV+IF(DH:DH&lt;0,-1,1)*COUNTIF(CV$2:CV47,CV:CV),"")</f>
        <v/>
      </c>
      <c r="CX48" s="89" t="str">
        <f>IF(AND(Include_study="Yes",Sufficient_data="Yes"),RANK(DL:DL,DL:DL,1)*IF(DK:DK&lt;0,-1,1)+IF(DK:DK&lt;0,-1,1)*COUNTIF(CV$2:CV47,CV:CV),"")</f>
        <v/>
      </c>
      <c r="CY48" s="89" t="str">
        <f>IF(AND(Include_study="Yes",Sufficient_data="Yes"),RANK(DO:DO,DO:DO,1)*IF(DN:DN&lt;0,-1,1)+IF(DN:DN&lt;0,-1,1)*COUNTIF(CV$2:CV47,CV:CV),"")</f>
        <v/>
      </c>
      <c r="CZ48" s="10" t="e">
        <f>IF(AND(Include_study="Yes",Sufficient_data="Yes"),'Publication Bias Analysis'!E:E,NA())</f>
        <v>#N/A</v>
      </c>
      <c r="DA48" s="40" t="e">
        <f>IF(AND(Include_study="Yes",Sufficient_data="Yes"),'Publication Bias Analysis'!F:F,NA())</f>
        <v>#N/A</v>
      </c>
      <c r="DG48" s="133"/>
      <c r="DH48" s="28" t="str">
        <f>IF(AND(Include_study="Yes",Sufficient_data="Yes"),IF('Publication Bias Analysis'!L$38="Left",CZ:CZ-'Publication Bias Analysis'!I$29,'Publication Bias Analysis'!I$29-'Publication Bias Analysis'!E:E),"")</f>
        <v/>
      </c>
      <c r="DI48" s="28" t="str">
        <f t="shared" si="81"/>
        <v/>
      </c>
      <c r="DJ48" s="40" t="str">
        <f>IF(AND(Include_study="Yes",Sufficient_data="Yes"),1/('Publication Bias Analysis'!F:F^2+IF(Additional_model="Fixed effect",0,$DS$6)),"")</f>
        <v/>
      </c>
      <c r="DK48" s="28" t="str">
        <f>IF(AND(Include_study="Yes",Sufficient_data="Yes"),IF('Publication Bias Analysis'!L$38="Left",CZ:CZ-DS$3,DS$3-'Publication Bias Analysis'!E:E),"")</f>
        <v/>
      </c>
      <c r="DL48" s="28" t="str">
        <f t="shared" si="82"/>
        <v/>
      </c>
      <c r="DM48" s="40" t="str">
        <f>IF(AND(DK48&lt;&gt;"",CW48&lt;=MAX(CW:CW)-DS$7),1/('Publication Bias Analysis'!F:F^2+IF(Additional_model="Fixed effect",0,$DS$13)),"")</f>
        <v/>
      </c>
      <c r="DN48" s="10" t="str">
        <f>IF(AND(Include_study="Yes",Sufficient_data="Yes"),IF('Publication Bias Analysis'!L$38="Left",CZ:CZ-DS$10,DS$10-CZ:CZ),"")</f>
        <v/>
      </c>
      <c r="DO48" s="10" t="str">
        <f t="shared" si="83"/>
        <v/>
      </c>
      <c r="DP48" s="40" t="str">
        <f t="shared" si="151"/>
        <v/>
      </c>
      <c r="EG48" s="133"/>
      <c r="EH48" s="10" t="str">
        <f t="shared" si="66"/>
        <v/>
      </c>
      <c r="EI48" s="40" t="str">
        <f>IF(AND(Include_study="Yes",Sufficient_data="Yes"),Z_score-('Publication Bias Analysis'!P$3+'Publication Bias Analysis'!P$4*Inverse_standard_error),"")</f>
        <v/>
      </c>
      <c r="EK48" s="133"/>
      <c r="EL48" s="10" t="str">
        <f>IF(AND(Include_study="Yes",Sufficient_data="Yes"),(CZ:CZ-SUMPRODUCT(Calculations!CP:CP,'Publication Bias Analysis'!E:E)/SUM(Calculations!CP:CP))/(SQRT(EM:EM)),"")</f>
        <v/>
      </c>
      <c r="EM48" s="10" t="str">
        <f>IF(AND(Include_study="Yes",Sufficient_data="Yes"),'Publication Bias Analysis'!F:F^2-1/(SUM(Calculations!CP:CP)),"")</f>
        <v/>
      </c>
      <c r="EN48" s="14" t="str">
        <f t="shared" si="84"/>
        <v/>
      </c>
      <c r="EO48" s="14" t="str">
        <f t="shared" si="85"/>
        <v/>
      </c>
      <c r="EP48" s="14" t="str">
        <f>IF(AND(Include_study="Yes",Sufficient_data="Yes"),COUNTIFS(EN$2:EN47,"&lt;"&amp;EN48,EO$2:EO47,"&lt;"&amp;EO48)+COUNTIFS(EN49:EN$201,"&lt;"&amp;EN48,EO49:EO$201,"&lt;"&amp;EO48)+COUNTIFS(EN$2:EN47,"&gt;"&amp;EN48,EO$2:EO47,"&gt;"&amp;EO48)+COUNTIFS(EN49:EN$201,"&gt;"&amp;EN48,EO49:EO$201,"&gt;"&amp;EO48),"")</f>
        <v/>
      </c>
      <c r="EQ48" s="83" t="str">
        <f>IF(AND(Include_study="Yes",Sufficient_data="Yes"),COUNTIFS(EN$2:EN47,"&lt;"&amp;EN48,EO$2:EO47,"&gt;"&amp;EO48)+COUNTIFS(EN49:EN$201,"&lt;"&amp;EN48,EO49:EO$201,"&gt;"&amp;EO48)+COUNTIFS(EN$2:EN47,"&gt;"&amp;EN48,EO$2:EO47,"&lt;"&amp;EO48)+COUNTIFS(EN49:EN$201,"&gt;"&amp;EN48,EO49:EO$201,"&lt;"&amp;EO48),"")</f>
        <v/>
      </c>
      <c r="ES48" s="133"/>
      <c r="EX48" s="133"/>
      <c r="EY48" s="10" t="e">
        <f t="shared" si="152"/>
        <v>#N/A</v>
      </c>
      <c r="EZ48" s="10" t="e">
        <f t="shared" si="153"/>
        <v>#N/A</v>
      </c>
      <c r="FA48" s="10" t="str">
        <f t="shared" si="154"/>
        <v/>
      </c>
      <c r="FB48" s="40" t="str">
        <f>IF(AND(Include_study="Yes",Sufficient_data="Yes"),Z_score-('Publication Bias Analysis'!AK76+'Publication Bias Analysis'!AK$31*Inverse_standard_error),"")</f>
        <v/>
      </c>
      <c r="FH48" s="133"/>
      <c r="FI48" s="14" t="str">
        <f>IF(Z_score&lt;&gt;"",RANK('Publication Bias Analysis'!AS:AS,'Publication Bias Analysis'!AS:AS,1)+COUNTIF('Publication Bias Analysis'!AS$2:AS47,'Publication Bias Analysis'!AS48),"")</f>
        <v/>
      </c>
      <c r="FJ48" s="10" t="str">
        <f t="shared" si="155"/>
        <v/>
      </c>
      <c r="FK48" s="10" t="e">
        <f>IF(AND(Include_study="Yes",Sufficient_data="Yes"),'Publication Bias Analysis'!AR48,NA())</f>
        <v>#N/A</v>
      </c>
      <c r="FL48" s="28" t="e">
        <f>IF(AND(Include_study="Yes",Sufficient_data="Yes"),'Publication Bias Analysis'!AS48,NA())</f>
        <v>#N/A</v>
      </c>
      <c r="FM48" s="10" t="str">
        <f>IF(AND(Include_study="Yes",Sufficient_data="Yes"),'Publication Bias Analysis'!AR:AR-AVERAGE('Publication Bias Analysis'!AR:AR),"")</f>
        <v/>
      </c>
      <c r="FN48" s="40" t="str">
        <f>IF(AND(Include_study="Yes",Sufficient_data="Yes"),FL:FL-('Publication Bias Analysis'!AV$30+FK:FK*'Publication Bias Analysis'!AV$31),"")</f>
        <v/>
      </c>
      <c r="FT48" s="133"/>
      <c r="FU48" s="10" t="str">
        <f t="shared" si="156"/>
        <v/>
      </c>
      <c r="FV48" s="19" t="str">
        <f t="shared" si="90"/>
        <v/>
      </c>
      <c r="FW48" s="40" t="str">
        <f t="shared" si="79"/>
        <v/>
      </c>
    </row>
    <row r="49" spans="1:179" x14ac:dyDescent="0.2">
      <c r="A49" s="129"/>
      <c r="B49" s="26" t="str">
        <f t="shared" si="91"/>
        <v/>
      </c>
      <c r="C49" s="26" t="str">
        <f>IF(B49&lt;&gt;"",IF(B49=0,COUNTIF(B$2:B48,0)+1,COUNTIF(B$2:B48,B49)+B49+COUNTIF(B:B,0)),"")</f>
        <v/>
      </c>
      <c r="D49" s="26" t="str">
        <f t="shared" si="92"/>
        <v/>
      </c>
      <c r="E49" s="10" t="str">
        <f>IF(AND(Sufficient_data="Yes",Include_study="Yes",Input!Study_name&lt;&gt;""),Input!Study_name,"")</f>
        <v/>
      </c>
      <c r="F49" s="10" t="str">
        <f>IF(AND(Sufficient_data="Yes",Include_study="Yes"),Input!Correlation,"")</f>
        <v/>
      </c>
      <c r="G49" s="10" t="str">
        <f t="shared" si="93"/>
        <v/>
      </c>
      <c r="H49" s="10" t="str">
        <f>IF(AND(Sufficient_data="Yes",Include_study="Yes"),Input!Number_of_subjects,"")</f>
        <v/>
      </c>
      <c r="I49" s="10" t="str">
        <f t="shared" si="3"/>
        <v/>
      </c>
      <c r="J49" s="10" t="str">
        <f t="shared" si="94"/>
        <v/>
      </c>
      <c r="K49" s="10" t="str">
        <f t="shared" si="95"/>
        <v/>
      </c>
      <c r="L49" s="10" t="str">
        <f t="shared" si="96"/>
        <v/>
      </c>
      <c r="M49" s="10" t="str">
        <f t="shared" si="97"/>
        <v/>
      </c>
      <c r="N49" s="10" t="str">
        <f t="shared" si="98"/>
        <v/>
      </c>
      <c r="O49" s="106" t="str">
        <f t="shared" si="99"/>
        <v/>
      </c>
      <c r="P49" s="68" t="str">
        <f t="shared" si="100"/>
        <v/>
      </c>
      <c r="R49" s="57" t="e">
        <f t="shared" si="101"/>
        <v>#N/A</v>
      </c>
      <c r="S49" s="10" t="e">
        <f t="shared" si="102"/>
        <v>#N/A</v>
      </c>
      <c r="T49" s="40" t="e">
        <f t="shared" si="103"/>
        <v>#N/A</v>
      </c>
      <c r="Y49" s="129"/>
      <c r="Z49" s="26" t="str">
        <f t="shared" si="104"/>
        <v/>
      </c>
      <c r="AA49" s="26" t="str">
        <f>IF(AND(Sufficient_data="Yes",Include_study="Yes",Input!Study_name&lt;&gt;"",Subgroup&lt;&gt;""),Input!Study_name,"")</f>
        <v/>
      </c>
      <c r="AB49" s="10" t="str">
        <f t="shared" si="105"/>
        <v/>
      </c>
      <c r="AC49" s="10" t="str">
        <f>IF(AND(Sufficient_data="Yes",Include_study="Yes",Subgroup&lt;&gt;""),Input!Correlation,"")</f>
        <v/>
      </c>
      <c r="AD49" s="10" t="str">
        <f t="shared" si="106"/>
        <v/>
      </c>
      <c r="AE49" s="10" t="str">
        <f t="shared" si="107"/>
        <v/>
      </c>
      <c r="AF49" s="10" t="str">
        <f t="shared" si="108"/>
        <v/>
      </c>
      <c r="AG49" s="10" t="str">
        <f t="shared" si="109"/>
        <v/>
      </c>
      <c r="AH49" s="4" t="str">
        <f t="shared" si="110"/>
        <v/>
      </c>
      <c r="AI49" s="35" t="str">
        <f t="shared" si="111"/>
        <v/>
      </c>
      <c r="AJ49" s="108" t="str">
        <f t="shared" si="112"/>
        <v/>
      </c>
      <c r="AK49" s="68" t="str">
        <f t="shared" si="113"/>
        <v/>
      </c>
      <c r="AM49" s="57" t="e">
        <f t="shared" si="114"/>
        <v>#N/A</v>
      </c>
      <c r="AN49" s="10" t="e">
        <f t="shared" si="115"/>
        <v>#N/A</v>
      </c>
      <c r="AO49" s="40" t="e">
        <f t="shared" si="116"/>
        <v>#N/A</v>
      </c>
      <c r="AQ49" s="71" t="str">
        <f t="shared" si="117"/>
        <v/>
      </c>
      <c r="AR49" s="10" t="str">
        <f>IF(AND(Sufficient_data="Yes",Include_study="Yes",Subgroup&lt;&gt;""),IF(COUNTIFS(Input!F$2:F48,"="&amp;"Yes",Input!C$2:C48,"="&amp;"Yes",Input!G$2:G48,"="&amp;Subgroup)&gt;0,"",Subgroup),"")</f>
        <v/>
      </c>
      <c r="AS49" s="26" t="str">
        <f t="shared" si="118"/>
        <v/>
      </c>
      <c r="AT49" s="14" t="str">
        <f t="shared" si="119"/>
        <v/>
      </c>
      <c r="AU49" s="10" t="str">
        <f t="shared" si="120"/>
        <v/>
      </c>
      <c r="AV49" s="19" t="str">
        <f t="shared" si="121"/>
        <v/>
      </c>
      <c r="AW49" s="10" t="str">
        <f t="shared" si="122"/>
        <v/>
      </c>
      <c r="AX49" s="10" t="str">
        <f t="shared" si="123"/>
        <v/>
      </c>
      <c r="AY49" s="10" t="str">
        <f t="shared" si="124"/>
        <v/>
      </c>
      <c r="AZ49" s="10" t="str">
        <f t="shared" si="125"/>
        <v/>
      </c>
      <c r="BA49" s="10" t="str">
        <f t="shared" si="126"/>
        <v/>
      </c>
      <c r="BB49" s="10" t="str">
        <f t="shared" si="127"/>
        <v/>
      </c>
      <c r="BC49" s="10" t="str">
        <f t="shared" si="128"/>
        <v/>
      </c>
      <c r="BD49" s="26" t="str">
        <f t="shared" si="129"/>
        <v/>
      </c>
      <c r="BE49" s="10" t="str">
        <f t="shared" si="130"/>
        <v/>
      </c>
      <c r="BF49" s="10" t="str">
        <f t="shared" si="131"/>
        <v/>
      </c>
      <c r="BG49" s="10" t="str">
        <f t="shared" si="132"/>
        <v/>
      </c>
      <c r="BH49" s="10" t="str">
        <f t="shared" si="133"/>
        <v/>
      </c>
      <c r="BI49" s="10" t="str">
        <f t="shared" si="134"/>
        <v/>
      </c>
      <c r="BJ49" s="10" t="str">
        <f t="shared" si="135"/>
        <v/>
      </c>
      <c r="BK49" s="10" t="str">
        <f t="shared" si="136"/>
        <v/>
      </c>
      <c r="BL49" s="10" t="str">
        <f t="shared" si="137"/>
        <v/>
      </c>
      <c r="BM49" s="10" t="str">
        <f t="shared" si="138"/>
        <v/>
      </c>
      <c r="BN49" s="10" t="e">
        <f t="shared" si="139"/>
        <v>#N/A</v>
      </c>
      <c r="BO49" s="10" t="str">
        <f t="shared" si="140"/>
        <v/>
      </c>
      <c r="BP49" s="10" t="str">
        <f t="shared" si="141"/>
        <v/>
      </c>
      <c r="BQ49" s="10" t="str">
        <f t="shared" si="142"/>
        <v/>
      </c>
      <c r="BR49" s="28" t="str">
        <f t="shared" si="143"/>
        <v/>
      </c>
      <c r="BS49" s="40" t="str">
        <f t="shared" si="75"/>
        <v/>
      </c>
      <c r="BX49" s="138"/>
      <c r="BY49" s="10" t="e">
        <f t="shared" si="144"/>
        <v>#N/A</v>
      </c>
      <c r="BZ49" s="10" t="e">
        <f t="shared" si="145"/>
        <v>#N/A</v>
      </c>
      <c r="CA49" s="10" t="str">
        <f t="shared" si="146"/>
        <v/>
      </c>
      <c r="CB49" s="10" t="str">
        <f>IF(AND(Sufficient_data="Yes",Include_study="Yes",Moderator&lt;&gt;""),'Moderator Analysis'!F:F-CL$2,"")</f>
        <v/>
      </c>
      <c r="CC49" s="10" t="str">
        <f>IF(AND(Sufficient_data="Yes",Include_study="Yes",Moderator&lt;&gt;""),'Moderator Analysis'!E:E-CL$3,"")</f>
        <v/>
      </c>
      <c r="CD49" s="40" t="str">
        <f>IF(AND(Sufficient_data="Yes",Include_study="Yes",Moderator&lt;&gt;""),CA:CA*('Moderator Analysis'!F:F-CL$5-CL$4*'Moderator Analysis'!E:E)^2,"")</f>
        <v/>
      </c>
      <c r="CF49" s="75" t="str">
        <f t="shared" si="147"/>
        <v/>
      </c>
      <c r="CG49" s="18" t="str">
        <f>IF(AND(Sufficient_data="Yes",Include_study="Yes",CF49&lt;&gt;""),'Moderator Analysis'!F:F-'Moderator Analysis'!J$37,"")</f>
        <v/>
      </c>
      <c r="CH49" s="18" t="str">
        <f>IF(AND(Sufficient_data="Yes",Include_study="Yes",CF49&lt;&gt;""),'Moderator Analysis'!E:E-SUMPRODUCT('Moderator Analysis'!E:E,CF:CF)/SUM(CF:CF),"")</f>
        <v/>
      </c>
      <c r="CI49" s="79" t="str">
        <f>IF(AND(Sufficient_data="Yes",Include_study="Yes",CF49&lt;&gt;""),CF:CF*('Moderator Analysis'!F:F-'Moderator Analysis'!J$29-'Moderator Analysis'!J$30*'Moderator Analysis'!E:E)^2,"")</f>
        <v/>
      </c>
      <c r="CJ49" s="12"/>
      <c r="CN49" s="138"/>
      <c r="CO49" s="140"/>
      <c r="CP49" s="28" t="str">
        <f>IF(AND(Include_study="Yes",Sufficient_data="Yes"),1/'Publication Bias Analysis'!F49^2,"")</f>
        <v/>
      </c>
      <c r="CQ49" s="28" t="str">
        <f>IF(AND(Include_study="Yes",Sufficient_data="Yes"),1/('Publication Bias Analysis'!F:F^2+IF(Additional_model="Fixed effect",0,Calculations!DD$11)),"")</f>
        <v/>
      </c>
      <c r="CR49" s="28" t="str">
        <f>IF(AND(Include_study="Yes",Sufficient_data="Yes"),1/('Publication Bias Analysis'!F:F^2+IF(Additional_model="Fixed effect",0,'Publication Bias Analysis'!L$32)),"")</f>
        <v/>
      </c>
      <c r="CS49" s="28" t="str">
        <f>IF(AND(Include_study="Yes",Sufficient_data="Yes"),'Publication Bias Analysis'!E:E-IF(Trim_and_fill="Off",'Publication Bias Analysis'!I$29,'Publication Bias Analysis'!I$37),"")</f>
        <v/>
      </c>
      <c r="CT49" s="28" t="str">
        <f t="shared" si="148"/>
        <v/>
      </c>
      <c r="CU49" s="28" t="str">
        <f t="shared" si="149"/>
        <v/>
      </c>
      <c r="CV49" s="90" t="str">
        <f t="shared" si="150"/>
        <v/>
      </c>
      <c r="CW49" s="89" t="str">
        <f>IF(AND(Include_study="Yes",Sufficient_data="Yes"),CV:CV+IF(DH:DH&lt;0,-1,1)*COUNTIF(CV$2:CV48,CV:CV),"")</f>
        <v/>
      </c>
      <c r="CX49" s="89" t="str">
        <f>IF(AND(Include_study="Yes",Sufficient_data="Yes"),RANK(DL:DL,DL:DL,1)*IF(DK:DK&lt;0,-1,1)+IF(DK:DK&lt;0,-1,1)*COUNTIF(CV$2:CV48,CV:CV),"")</f>
        <v/>
      </c>
      <c r="CY49" s="89" t="str">
        <f>IF(AND(Include_study="Yes",Sufficient_data="Yes"),RANK(DO:DO,DO:DO,1)*IF(DN:DN&lt;0,-1,1)+IF(DN:DN&lt;0,-1,1)*COUNTIF(CV$2:CV48,CV:CV),"")</f>
        <v/>
      </c>
      <c r="CZ49" s="10" t="e">
        <f>IF(AND(Include_study="Yes",Sufficient_data="Yes"),'Publication Bias Analysis'!E:E,NA())</f>
        <v>#N/A</v>
      </c>
      <c r="DA49" s="40" t="e">
        <f>IF(AND(Include_study="Yes",Sufficient_data="Yes"),'Publication Bias Analysis'!F:F,NA())</f>
        <v>#N/A</v>
      </c>
      <c r="DG49" s="133"/>
      <c r="DH49" s="28" t="str">
        <f>IF(AND(Include_study="Yes",Sufficient_data="Yes"),IF('Publication Bias Analysis'!L$38="Left",CZ:CZ-'Publication Bias Analysis'!I$29,'Publication Bias Analysis'!I$29-'Publication Bias Analysis'!E:E),"")</f>
        <v/>
      </c>
      <c r="DI49" s="28" t="str">
        <f t="shared" si="81"/>
        <v/>
      </c>
      <c r="DJ49" s="40" t="str">
        <f>IF(AND(Include_study="Yes",Sufficient_data="Yes"),1/('Publication Bias Analysis'!F:F^2+IF(Additional_model="Fixed effect",0,$DS$6)),"")</f>
        <v/>
      </c>
      <c r="DK49" s="28" t="str">
        <f>IF(AND(Include_study="Yes",Sufficient_data="Yes"),IF('Publication Bias Analysis'!L$38="Left",CZ:CZ-DS$3,DS$3-'Publication Bias Analysis'!E:E),"")</f>
        <v/>
      </c>
      <c r="DL49" s="28" t="str">
        <f t="shared" si="82"/>
        <v/>
      </c>
      <c r="DM49" s="40" t="str">
        <f>IF(AND(DK49&lt;&gt;"",CW49&lt;=MAX(CW:CW)-DS$7),1/('Publication Bias Analysis'!F:F^2+IF(Additional_model="Fixed effect",0,$DS$13)),"")</f>
        <v/>
      </c>
      <c r="DN49" s="10" t="str">
        <f>IF(AND(Include_study="Yes",Sufficient_data="Yes"),IF('Publication Bias Analysis'!L$38="Left",CZ:CZ-DS$10,DS$10-CZ:CZ),"")</f>
        <v/>
      </c>
      <c r="DO49" s="10" t="str">
        <f t="shared" si="83"/>
        <v/>
      </c>
      <c r="DP49" s="40" t="str">
        <f t="shared" si="151"/>
        <v/>
      </c>
      <c r="EG49" s="133"/>
      <c r="EH49" s="10" t="str">
        <f t="shared" si="66"/>
        <v/>
      </c>
      <c r="EI49" s="40" t="str">
        <f>IF(AND(Include_study="Yes",Sufficient_data="Yes"),Z_score-('Publication Bias Analysis'!P$3+'Publication Bias Analysis'!P$4*Inverse_standard_error),"")</f>
        <v/>
      </c>
      <c r="EK49" s="133"/>
      <c r="EL49" s="10" t="str">
        <f>IF(AND(Include_study="Yes",Sufficient_data="Yes"),(CZ:CZ-SUMPRODUCT(Calculations!CP:CP,'Publication Bias Analysis'!E:E)/SUM(Calculations!CP:CP))/(SQRT(EM:EM)),"")</f>
        <v/>
      </c>
      <c r="EM49" s="10" t="str">
        <f>IF(AND(Include_study="Yes",Sufficient_data="Yes"),'Publication Bias Analysis'!F:F^2-1/(SUM(Calculations!CP:CP)),"")</f>
        <v/>
      </c>
      <c r="EN49" s="14" t="str">
        <f t="shared" si="84"/>
        <v/>
      </c>
      <c r="EO49" s="14" t="str">
        <f t="shared" si="85"/>
        <v/>
      </c>
      <c r="EP49" s="14" t="str">
        <f>IF(AND(Include_study="Yes",Sufficient_data="Yes"),COUNTIFS(EN$2:EN48,"&lt;"&amp;EN49,EO$2:EO48,"&lt;"&amp;EO49)+COUNTIFS(EN50:EN$201,"&lt;"&amp;EN49,EO50:EO$201,"&lt;"&amp;EO49)+COUNTIFS(EN$2:EN48,"&gt;"&amp;EN49,EO$2:EO48,"&gt;"&amp;EO49)+COUNTIFS(EN50:EN$201,"&gt;"&amp;EN49,EO50:EO$201,"&gt;"&amp;EO49),"")</f>
        <v/>
      </c>
      <c r="EQ49" s="83" t="str">
        <f>IF(AND(Include_study="Yes",Sufficient_data="Yes"),COUNTIFS(EN$2:EN48,"&lt;"&amp;EN49,EO$2:EO48,"&gt;"&amp;EO49)+COUNTIFS(EN50:EN$201,"&lt;"&amp;EN49,EO50:EO$201,"&gt;"&amp;EO49)+COUNTIFS(EN$2:EN48,"&gt;"&amp;EN49,EO$2:EO48,"&lt;"&amp;EO49)+COUNTIFS(EN50:EN$201,"&gt;"&amp;EN49,EO50:EO$201,"&lt;"&amp;EO49),"")</f>
        <v/>
      </c>
      <c r="ES49" s="133"/>
      <c r="EX49" s="133"/>
      <c r="EY49" s="10" t="e">
        <f t="shared" si="152"/>
        <v>#N/A</v>
      </c>
      <c r="EZ49" s="10" t="e">
        <f t="shared" si="153"/>
        <v>#N/A</v>
      </c>
      <c r="FA49" s="10" t="str">
        <f t="shared" si="154"/>
        <v/>
      </c>
      <c r="FB49" s="40" t="str">
        <f>IF(AND(Include_study="Yes",Sufficient_data="Yes"),Z_score-('Publication Bias Analysis'!AK77+'Publication Bias Analysis'!AK$31*Inverse_standard_error),"")</f>
        <v/>
      </c>
      <c r="FH49" s="133"/>
      <c r="FI49" s="14" t="str">
        <f>IF(Z_score&lt;&gt;"",RANK('Publication Bias Analysis'!AS:AS,'Publication Bias Analysis'!AS:AS,1)+COUNTIF('Publication Bias Analysis'!AS$2:AS48,'Publication Bias Analysis'!AS49),"")</f>
        <v/>
      </c>
      <c r="FJ49" s="10" t="str">
        <f t="shared" si="155"/>
        <v/>
      </c>
      <c r="FK49" s="10" t="e">
        <f>IF(AND(Include_study="Yes",Sufficient_data="Yes"),'Publication Bias Analysis'!AR49,NA())</f>
        <v>#N/A</v>
      </c>
      <c r="FL49" s="28" t="e">
        <f>IF(AND(Include_study="Yes",Sufficient_data="Yes"),'Publication Bias Analysis'!AS49,NA())</f>
        <v>#N/A</v>
      </c>
      <c r="FM49" s="10" t="str">
        <f>IF(AND(Include_study="Yes",Sufficient_data="Yes"),'Publication Bias Analysis'!AR:AR-AVERAGE('Publication Bias Analysis'!AR:AR),"")</f>
        <v/>
      </c>
      <c r="FN49" s="40" t="str">
        <f>IF(AND(Include_study="Yes",Sufficient_data="Yes"),FL:FL-('Publication Bias Analysis'!AV$30+FK:FK*'Publication Bias Analysis'!AV$31),"")</f>
        <v/>
      </c>
      <c r="FT49" s="133"/>
      <c r="FU49" s="10" t="str">
        <f t="shared" si="156"/>
        <v/>
      </c>
      <c r="FV49" s="19" t="str">
        <f t="shared" si="90"/>
        <v/>
      </c>
      <c r="FW49" s="40" t="str">
        <f t="shared" si="79"/>
        <v/>
      </c>
    </row>
    <row r="50" spans="1:179" x14ac:dyDescent="0.2">
      <c r="A50" s="129"/>
      <c r="B50" s="26" t="str">
        <f t="shared" si="91"/>
        <v/>
      </c>
      <c r="C50" s="26" t="str">
        <f>IF(B50&lt;&gt;"",IF(B50=0,COUNTIF(B$2:B49,0)+1,COUNTIF(B$2:B49,B50)+B50+COUNTIF(B:B,0)),"")</f>
        <v/>
      </c>
      <c r="D50" s="26" t="str">
        <f t="shared" si="92"/>
        <v/>
      </c>
      <c r="E50" s="10" t="str">
        <f>IF(AND(Sufficient_data="Yes",Include_study="Yes",Input!Study_name&lt;&gt;""),Input!Study_name,"")</f>
        <v/>
      </c>
      <c r="F50" s="10" t="str">
        <f>IF(AND(Sufficient_data="Yes",Include_study="Yes"),Input!Correlation,"")</f>
        <v/>
      </c>
      <c r="G50" s="10" t="str">
        <f t="shared" si="93"/>
        <v/>
      </c>
      <c r="H50" s="10" t="str">
        <f>IF(AND(Sufficient_data="Yes",Include_study="Yes"),Input!Number_of_subjects,"")</f>
        <v/>
      </c>
      <c r="I50" s="10" t="str">
        <f t="shared" si="3"/>
        <v/>
      </c>
      <c r="J50" s="10" t="str">
        <f t="shared" si="94"/>
        <v/>
      </c>
      <c r="K50" s="10" t="str">
        <f t="shared" si="95"/>
        <v/>
      </c>
      <c r="L50" s="10" t="str">
        <f t="shared" si="96"/>
        <v/>
      </c>
      <c r="M50" s="10" t="str">
        <f t="shared" si="97"/>
        <v/>
      </c>
      <c r="N50" s="10" t="str">
        <f t="shared" si="98"/>
        <v/>
      </c>
      <c r="O50" s="106" t="str">
        <f t="shared" si="99"/>
        <v/>
      </c>
      <c r="P50" s="68" t="str">
        <f t="shared" si="100"/>
        <v/>
      </c>
      <c r="R50" s="57" t="e">
        <f t="shared" si="101"/>
        <v>#N/A</v>
      </c>
      <c r="S50" s="10" t="e">
        <f t="shared" si="102"/>
        <v>#N/A</v>
      </c>
      <c r="T50" s="40" t="e">
        <f t="shared" si="103"/>
        <v>#N/A</v>
      </c>
      <c r="Y50" s="129"/>
      <c r="Z50" s="26" t="str">
        <f t="shared" si="104"/>
        <v/>
      </c>
      <c r="AA50" s="26" t="str">
        <f>IF(AND(Sufficient_data="Yes",Include_study="Yes",Input!Study_name&lt;&gt;"",Subgroup&lt;&gt;""),Input!Study_name,"")</f>
        <v/>
      </c>
      <c r="AB50" s="10" t="str">
        <f t="shared" si="105"/>
        <v/>
      </c>
      <c r="AC50" s="10" t="str">
        <f>IF(AND(Sufficient_data="Yes",Include_study="Yes",Subgroup&lt;&gt;""),Input!Correlation,"")</f>
        <v/>
      </c>
      <c r="AD50" s="10" t="str">
        <f t="shared" si="106"/>
        <v/>
      </c>
      <c r="AE50" s="10" t="str">
        <f t="shared" si="107"/>
        <v/>
      </c>
      <c r="AF50" s="10" t="str">
        <f t="shared" si="108"/>
        <v/>
      </c>
      <c r="AG50" s="10" t="str">
        <f t="shared" si="109"/>
        <v/>
      </c>
      <c r="AH50" s="4" t="str">
        <f t="shared" si="110"/>
        <v/>
      </c>
      <c r="AI50" s="35" t="str">
        <f t="shared" si="111"/>
        <v/>
      </c>
      <c r="AJ50" s="108" t="str">
        <f t="shared" si="112"/>
        <v/>
      </c>
      <c r="AK50" s="68" t="str">
        <f t="shared" si="113"/>
        <v/>
      </c>
      <c r="AM50" s="57" t="e">
        <f t="shared" si="114"/>
        <v>#N/A</v>
      </c>
      <c r="AN50" s="10" t="e">
        <f t="shared" si="115"/>
        <v>#N/A</v>
      </c>
      <c r="AO50" s="40" t="e">
        <f t="shared" si="116"/>
        <v>#N/A</v>
      </c>
      <c r="AQ50" s="71" t="str">
        <f t="shared" si="117"/>
        <v/>
      </c>
      <c r="AR50" s="10" t="str">
        <f>IF(AND(Sufficient_data="Yes",Include_study="Yes",Subgroup&lt;&gt;""),IF(COUNTIFS(Input!F$2:F49,"="&amp;"Yes",Input!C$2:C49,"="&amp;"Yes",Input!G$2:G49,"="&amp;Subgroup)&gt;0,"",Subgroup),"")</f>
        <v/>
      </c>
      <c r="AS50" s="26" t="str">
        <f t="shared" si="118"/>
        <v/>
      </c>
      <c r="AT50" s="14" t="str">
        <f t="shared" si="119"/>
        <v/>
      </c>
      <c r="AU50" s="10" t="str">
        <f t="shared" si="120"/>
        <v/>
      </c>
      <c r="AV50" s="19" t="str">
        <f t="shared" si="121"/>
        <v/>
      </c>
      <c r="AW50" s="10" t="str">
        <f t="shared" si="122"/>
        <v/>
      </c>
      <c r="AX50" s="10" t="str">
        <f t="shared" si="123"/>
        <v/>
      </c>
      <c r="AY50" s="10" t="str">
        <f t="shared" si="124"/>
        <v/>
      </c>
      <c r="AZ50" s="10" t="str">
        <f t="shared" si="125"/>
        <v/>
      </c>
      <c r="BA50" s="10" t="str">
        <f t="shared" si="126"/>
        <v/>
      </c>
      <c r="BB50" s="10" t="str">
        <f t="shared" si="127"/>
        <v/>
      </c>
      <c r="BC50" s="10" t="str">
        <f t="shared" si="128"/>
        <v/>
      </c>
      <c r="BD50" s="26" t="str">
        <f t="shared" si="129"/>
        <v/>
      </c>
      <c r="BE50" s="10" t="str">
        <f t="shared" si="130"/>
        <v/>
      </c>
      <c r="BF50" s="10" t="str">
        <f t="shared" si="131"/>
        <v/>
      </c>
      <c r="BG50" s="10" t="str">
        <f t="shared" si="132"/>
        <v/>
      </c>
      <c r="BH50" s="10" t="str">
        <f t="shared" si="133"/>
        <v/>
      </c>
      <c r="BI50" s="10" t="str">
        <f t="shared" si="134"/>
        <v/>
      </c>
      <c r="BJ50" s="10" t="str">
        <f t="shared" si="135"/>
        <v/>
      </c>
      <c r="BK50" s="10" t="str">
        <f t="shared" si="136"/>
        <v/>
      </c>
      <c r="BL50" s="10" t="str">
        <f t="shared" si="137"/>
        <v/>
      </c>
      <c r="BM50" s="10" t="str">
        <f t="shared" si="138"/>
        <v/>
      </c>
      <c r="BN50" s="10" t="e">
        <f t="shared" si="139"/>
        <v>#N/A</v>
      </c>
      <c r="BO50" s="10" t="str">
        <f t="shared" si="140"/>
        <v/>
      </c>
      <c r="BP50" s="10" t="str">
        <f t="shared" si="141"/>
        <v/>
      </c>
      <c r="BQ50" s="10" t="str">
        <f t="shared" si="142"/>
        <v/>
      </c>
      <c r="BR50" s="28" t="str">
        <f t="shared" si="143"/>
        <v/>
      </c>
      <c r="BS50" s="40" t="str">
        <f t="shared" si="75"/>
        <v/>
      </c>
      <c r="BX50" s="138"/>
      <c r="BY50" s="10" t="e">
        <f t="shared" si="144"/>
        <v>#N/A</v>
      </c>
      <c r="BZ50" s="10" t="e">
        <f t="shared" si="145"/>
        <v>#N/A</v>
      </c>
      <c r="CA50" s="10" t="str">
        <f t="shared" si="146"/>
        <v/>
      </c>
      <c r="CB50" s="10" t="str">
        <f>IF(AND(Sufficient_data="Yes",Include_study="Yes",Moderator&lt;&gt;""),'Moderator Analysis'!F:F-CL$2,"")</f>
        <v/>
      </c>
      <c r="CC50" s="10" t="str">
        <f>IF(AND(Sufficient_data="Yes",Include_study="Yes",Moderator&lt;&gt;""),'Moderator Analysis'!E:E-CL$3,"")</f>
        <v/>
      </c>
      <c r="CD50" s="40" t="str">
        <f>IF(AND(Sufficient_data="Yes",Include_study="Yes",Moderator&lt;&gt;""),CA:CA*('Moderator Analysis'!F:F-CL$5-CL$4*'Moderator Analysis'!E:E)^2,"")</f>
        <v/>
      </c>
      <c r="CF50" s="75" t="str">
        <f t="shared" si="147"/>
        <v/>
      </c>
      <c r="CG50" s="18" t="str">
        <f>IF(AND(Sufficient_data="Yes",Include_study="Yes",CF50&lt;&gt;""),'Moderator Analysis'!F:F-'Moderator Analysis'!J$37,"")</f>
        <v/>
      </c>
      <c r="CH50" s="18" t="str">
        <f>IF(AND(Sufficient_data="Yes",Include_study="Yes",CF50&lt;&gt;""),'Moderator Analysis'!E:E-SUMPRODUCT('Moderator Analysis'!E:E,CF:CF)/SUM(CF:CF),"")</f>
        <v/>
      </c>
      <c r="CI50" s="79" t="str">
        <f>IF(AND(Sufficient_data="Yes",Include_study="Yes",CF50&lt;&gt;""),CF:CF*('Moderator Analysis'!F:F-'Moderator Analysis'!J$29-'Moderator Analysis'!J$30*'Moderator Analysis'!E:E)^2,"")</f>
        <v/>
      </c>
      <c r="CJ50" s="12"/>
      <c r="CN50" s="138"/>
      <c r="CO50" s="140"/>
      <c r="CP50" s="28" t="str">
        <f>IF(AND(Include_study="Yes",Sufficient_data="Yes"),1/'Publication Bias Analysis'!F50^2,"")</f>
        <v/>
      </c>
      <c r="CQ50" s="28" t="str">
        <f>IF(AND(Include_study="Yes",Sufficient_data="Yes"),1/('Publication Bias Analysis'!F:F^2+IF(Additional_model="Fixed effect",0,Calculations!DD$11)),"")</f>
        <v/>
      </c>
      <c r="CR50" s="28" t="str">
        <f>IF(AND(Include_study="Yes",Sufficient_data="Yes"),1/('Publication Bias Analysis'!F:F^2+IF(Additional_model="Fixed effect",0,'Publication Bias Analysis'!L$32)),"")</f>
        <v/>
      </c>
      <c r="CS50" s="28" t="str">
        <f>IF(AND(Include_study="Yes",Sufficient_data="Yes"),'Publication Bias Analysis'!E:E-IF(Trim_and_fill="Off",'Publication Bias Analysis'!I$29,'Publication Bias Analysis'!I$37),"")</f>
        <v/>
      </c>
      <c r="CT50" s="28" t="str">
        <f t="shared" si="148"/>
        <v/>
      </c>
      <c r="CU50" s="28" t="str">
        <f t="shared" si="149"/>
        <v/>
      </c>
      <c r="CV50" s="90" t="str">
        <f t="shared" si="150"/>
        <v/>
      </c>
      <c r="CW50" s="89" t="str">
        <f>IF(AND(Include_study="Yes",Sufficient_data="Yes"),CV:CV+IF(DH:DH&lt;0,-1,1)*COUNTIF(CV$2:CV49,CV:CV),"")</f>
        <v/>
      </c>
      <c r="CX50" s="89" t="str">
        <f>IF(AND(Include_study="Yes",Sufficient_data="Yes"),RANK(DL:DL,DL:DL,1)*IF(DK:DK&lt;0,-1,1)+IF(DK:DK&lt;0,-1,1)*COUNTIF(CV$2:CV49,CV:CV),"")</f>
        <v/>
      </c>
      <c r="CY50" s="89" t="str">
        <f>IF(AND(Include_study="Yes",Sufficient_data="Yes"),RANK(DO:DO,DO:DO,1)*IF(DN:DN&lt;0,-1,1)+IF(DN:DN&lt;0,-1,1)*COUNTIF(CV$2:CV49,CV:CV),"")</f>
        <v/>
      </c>
      <c r="CZ50" s="10" t="e">
        <f>IF(AND(Include_study="Yes",Sufficient_data="Yes"),'Publication Bias Analysis'!E:E,NA())</f>
        <v>#N/A</v>
      </c>
      <c r="DA50" s="40" t="e">
        <f>IF(AND(Include_study="Yes",Sufficient_data="Yes"),'Publication Bias Analysis'!F:F,NA())</f>
        <v>#N/A</v>
      </c>
      <c r="DG50" s="133"/>
      <c r="DH50" s="28" t="str">
        <f>IF(AND(Include_study="Yes",Sufficient_data="Yes"),IF('Publication Bias Analysis'!L$38="Left",CZ:CZ-'Publication Bias Analysis'!I$29,'Publication Bias Analysis'!I$29-'Publication Bias Analysis'!E:E),"")</f>
        <v/>
      </c>
      <c r="DI50" s="28" t="str">
        <f t="shared" si="81"/>
        <v/>
      </c>
      <c r="DJ50" s="40" t="str">
        <f>IF(AND(Include_study="Yes",Sufficient_data="Yes"),1/('Publication Bias Analysis'!F:F^2+IF(Additional_model="Fixed effect",0,$DS$6)),"")</f>
        <v/>
      </c>
      <c r="DK50" s="28" t="str">
        <f>IF(AND(Include_study="Yes",Sufficient_data="Yes"),IF('Publication Bias Analysis'!L$38="Left",CZ:CZ-DS$3,DS$3-'Publication Bias Analysis'!E:E),"")</f>
        <v/>
      </c>
      <c r="DL50" s="28" t="str">
        <f t="shared" si="82"/>
        <v/>
      </c>
      <c r="DM50" s="40" t="str">
        <f>IF(AND(DK50&lt;&gt;"",CW50&lt;=MAX(CW:CW)-DS$7),1/('Publication Bias Analysis'!F:F^2+IF(Additional_model="Fixed effect",0,$DS$13)),"")</f>
        <v/>
      </c>
      <c r="DN50" s="10" t="str">
        <f>IF(AND(Include_study="Yes",Sufficient_data="Yes"),IF('Publication Bias Analysis'!L$38="Left",CZ:CZ-DS$10,DS$10-CZ:CZ),"")</f>
        <v/>
      </c>
      <c r="DO50" s="10" t="str">
        <f t="shared" si="83"/>
        <v/>
      </c>
      <c r="DP50" s="40" t="str">
        <f t="shared" si="151"/>
        <v/>
      </c>
      <c r="EG50" s="133"/>
      <c r="EH50" s="10" t="str">
        <f t="shared" si="66"/>
        <v/>
      </c>
      <c r="EI50" s="40" t="str">
        <f>IF(AND(Include_study="Yes",Sufficient_data="Yes"),Z_score-('Publication Bias Analysis'!P$3+'Publication Bias Analysis'!P$4*Inverse_standard_error),"")</f>
        <v/>
      </c>
      <c r="EK50" s="133"/>
      <c r="EL50" s="10" t="str">
        <f>IF(AND(Include_study="Yes",Sufficient_data="Yes"),(CZ:CZ-SUMPRODUCT(Calculations!CP:CP,'Publication Bias Analysis'!E:E)/SUM(Calculations!CP:CP))/(SQRT(EM:EM)),"")</f>
        <v/>
      </c>
      <c r="EM50" s="10" t="str">
        <f>IF(AND(Include_study="Yes",Sufficient_data="Yes"),'Publication Bias Analysis'!F:F^2-1/(SUM(Calculations!CP:CP)),"")</f>
        <v/>
      </c>
      <c r="EN50" s="14" t="str">
        <f t="shared" si="84"/>
        <v/>
      </c>
      <c r="EO50" s="14" t="str">
        <f t="shared" si="85"/>
        <v/>
      </c>
      <c r="EP50" s="14" t="str">
        <f>IF(AND(Include_study="Yes",Sufficient_data="Yes"),COUNTIFS(EN$2:EN49,"&lt;"&amp;EN50,EO$2:EO49,"&lt;"&amp;EO50)+COUNTIFS(EN51:EN$201,"&lt;"&amp;EN50,EO51:EO$201,"&lt;"&amp;EO50)+COUNTIFS(EN$2:EN49,"&gt;"&amp;EN50,EO$2:EO49,"&gt;"&amp;EO50)+COUNTIFS(EN51:EN$201,"&gt;"&amp;EN50,EO51:EO$201,"&gt;"&amp;EO50),"")</f>
        <v/>
      </c>
      <c r="EQ50" s="83" t="str">
        <f>IF(AND(Include_study="Yes",Sufficient_data="Yes"),COUNTIFS(EN$2:EN49,"&lt;"&amp;EN50,EO$2:EO49,"&gt;"&amp;EO50)+COUNTIFS(EN51:EN$201,"&lt;"&amp;EN50,EO51:EO$201,"&gt;"&amp;EO50)+COUNTIFS(EN$2:EN49,"&gt;"&amp;EN50,EO$2:EO49,"&lt;"&amp;EO50)+COUNTIFS(EN51:EN$201,"&gt;"&amp;EN50,EO51:EO$201,"&lt;"&amp;EO50),"")</f>
        <v/>
      </c>
      <c r="ES50" s="133"/>
      <c r="EX50" s="133"/>
      <c r="EY50" s="10" t="e">
        <f t="shared" si="152"/>
        <v>#N/A</v>
      </c>
      <c r="EZ50" s="10" t="e">
        <f t="shared" si="153"/>
        <v>#N/A</v>
      </c>
      <c r="FA50" s="10" t="str">
        <f t="shared" si="154"/>
        <v/>
      </c>
      <c r="FB50" s="40" t="str">
        <f>IF(AND(Include_study="Yes",Sufficient_data="Yes"),Z_score-('Publication Bias Analysis'!AK78+'Publication Bias Analysis'!AK$31*Inverse_standard_error),"")</f>
        <v/>
      </c>
      <c r="FH50" s="133"/>
      <c r="FI50" s="14" t="str">
        <f>IF(Z_score&lt;&gt;"",RANK('Publication Bias Analysis'!AS:AS,'Publication Bias Analysis'!AS:AS,1)+COUNTIF('Publication Bias Analysis'!AS$2:AS49,'Publication Bias Analysis'!AS50),"")</f>
        <v/>
      </c>
      <c r="FJ50" s="10" t="str">
        <f t="shared" si="155"/>
        <v/>
      </c>
      <c r="FK50" s="10" t="e">
        <f>IF(AND(Include_study="Yes",Sufficient_data="Yes"),'Publication Bias Analysis'!AR50,NA())</f>
        <v>#N/A</v>
      </c>
      <c r="FL50" s="28" t="e">
        <f>IF(AND(Include_study="Yes",Sufficient_data="Yes"),'Publication Bias Analysis'!AS50,NA())</f>
        <v>#N/A</v>
      </c>
      <c r="FM50" s="10" t="str">
        <f>IF(AND(Include_study="Yes",Sufficient_data="Yes"),'Publication Bias Analysis'!AR:AR-AVERAGE('Publication Bias Analysis'!AR:AR),"")</f>
        <v/>
      </c>
      <c r="FN50" s="40" t="str">
        <f>IF(AND(Include_study="Yes",Sufficient_data="Yes"),FL:FL-('Publication Bias Analysis'!AV$30+FK:FK*'Publication Bias Analysis'!AV$31),"")</f>
        <v/>
      </c>
      <c r="FT50" s="133"/>
      <c r="FU50" s="10" t="str">
        <f t="shared" si="156"/>
        <v/>
      </c>
      <c r="FV50" s="19" t="str">
        <f t="shared" si="90"/>
        <v/>
      </c>
      <c r="FW50" s="40" t="str">
        <f t="shared" si="79"/>
        <v/>
      </c>
    </row>
    <row r="51" spans="1:179" x14ac:dyDescent="0.2">
      <c r="A51" s="129"/>
      <c r="B51" s="26" t="str">
        <f t="shared" si="91"/>
        <v/>
      </c>
      <c r="C51" s="26" t="str">
        <f>IF(B51&lt;&gt;"",IF(B51=0,COUNTIF(B$2:B50,0)+1,COUNTIF(B$2:B50,B51)+B51+COUNTIF(B:B,0)),"")</f>
        <v/>
      </c>
      <c r="D51" s="26" t="str">
        <f t="shared" si="92"/>
        <v/>
      </c>
      <c r="E51" s="10" t="str">
        <f>IF(AND(Sufficient_data="Yes",Include_study="Yes",Input!Study_name&lt;&gt;""),Input!Study_name,"")</f>
        <v/>
      </c>
      <c r="F51" s="10" t="str">
        <f>IF(AND(Sufficient_data="Yes",Include_study="Yes"),Input!Correlation,"")</f>
        <v/>
      </c>
      <c r="G51" s="10" t="str">
        <f t="shared" si="93"/>
        <v/>
      </c>
      <c r="H51" s="10" t="str">
        <f>IF(AND(Sufficient_data="Yes",Include_study="Yes"),Input!Number_of_subjects,"")</f>
        <v/>
      </c>
      <c r="I51" s="10" t="str">
        <f t="shared" si="3"/>
        <v/>
      </c>
      <c r="J51" s="10" t="str">
        <f t="shared" si="94"/>
        <v/>
      </c>
      <c r="K51" s="10" t="str">
        <f t="shared" si="95"/>
        <v/>
      </c>
      <c r="L51" s="10" t="str">
        <f t="shared" si="96"/>
        <v/>
      </c>
      <c r="M51" s="10" t="str">
        <f t="shared" si="97"/>
        <v/>
      </c>
      <c r="N51" s="10" t="str">
        <f t="shared" si="98"/>
        <v/>
      </c>
      <c r="O51" s="106" t="str">
        <f t="shared" si="99"/>
        <v/>
      </c>
      <c r="P51" s="68" t="str">
        <f t="shared" si="100"/>
        <v/>
      </c>
      <c r="R51" s="57" t="e">
        <f t="shared" si="101"/>
        <v>#N/A</v>
      </c>
      <c r="S51" s="10" t="e">
        <f t="shared" si="102"/>
        <v>#N/A</v>
      </c>
      <c r="T51" s="40" t="e">
        <f t="shared" si="103"/>
        <v>#N/A</v>
      </c>
      <c r="Y51" s="129"/>
      <c r="Z51" s="26" t="str">
        <f t="shared" si="104"/>
        <v/>
      </c>
      <c r="AA51" s="26" t="str">
        <f>IF(AND(Sufficient_data="Yes",Include_study="Yes",Input!Study_name&lt;&gt;"",Subgroup&lt;&gt;""),Input!Study_name,"")</f>
        <v/>
      </c>
      <c r="AB51" s="10" t="str">
        <f t="shared" si="105"/>
        <v/>
      </c>
      <c r="AC51" s="10" t="str">
        <f>IF(AND(Sufficient_data="Yes",Include_study="Yes",Subgroup&lt;&gt;""),Input!Correlation,"")</f>
        <v/>
      </c>
      <c r="AD51" s="10" t="str">
        <f t="shared" si="106"/>
        <v/>
      </c>
      <c r="AE51" s="10" t="str">
        <f t="shared" si="107"/>
        <v/>
      </c>
      <c r="AF51" s="10" t="str">
        <f t="shared" si="108"/>
        <v/>
      </c>
      <c r="AG51" s="10" t="str">
        <f t="shared" si="109"/>
        <v/>
      </c>
      <c r="AH51" s="4" t="str">
        <f t="shared" si="110"/>
        <v/>
      </c>
      <c r="AI51" s="35" t="str">
        <f t="shared" si="111"/>
        <v/>
      </c>
      <c r="AJ51" s="108" t="str">
        <f t="shared" si="112"/>
        <v/>
      </c>
      <c r="AK51" s="68" t="str">
        <f t="shared" si="113"/>
        <v/>
      </c>
      <c r="AM51" s="57" t="e">
        <f t="shared" si="114"/>
        <v>#N/A</v>
      </c>
      <c r="AN51" s="10" t="e">
        <f t="shared" si="115"/>
        <v>#N/A</v>
      </c>
      <c r="AO51" s="40" t="e">
        <f t="shared" si="116"/>
        <v>#N/A</v>
      </c>
      <c r="AQ51" s="71" t="str">
        <f t="shared" si="117"/>
        <v/>
      </c>
      <c r="AR51" s="10" t="str">
        <f>IF(AND(Sufficient_data="Yes",Include_study="Yes",Subgroup&lt;&gt;""),IF(COUNTIFS(Input!F$2:F50,"="&amp;"Yes",Input!C$2:C50,"="&amp;"Yes",Input!G$2:G50,"="&amp;Subgroup)&gt;0,"",Subgroup),"")</f>
        <v/>
      </c>
      <c r="AS51" s="26" t="str">
        <f t="shared" si="118"/>
        <v/>
      </c>
      <c r="AT51" s="14" t="str">
        <f t="shared" si="119"/>
        <v/>
      </c>
      <c r="AU51" s="10" t="str">
        <f t="shared" si="120"/>
        <v/>
      </c>
      <c r="AV51" s="19" t="str">
        <f t="shared" si="121"/>
        <v/>
      </c>
      <c r="AW51" s="10" t="str">
        <f t="shared" si="122"/>
        <v/>
      </c>
      <c r="AX51" s="10" t="str">
        <f t="shared" si="123"/>
        <v/>
      </c>
      <c r="AY51" s="10" t="str">
        <f t="shared" si="124"/>
        <v/>
      </c>
      <c r="AZ51" s="10" t="str">
        <f t="shared" si="125"/>
        <v/>
      </c>
      <c r="BA51" s="10" t="str">
        <f t="shared" si="126"/>
        <v/>
      </c>
      <c r="BB51" s="10" t="str">
        <f t="shared" si="127"/>
        <v/>
      </c>
      <c r="BC51" s="10" t="str">
        <f t="shared" si="128"/>
        <v/>
      </c>
      <c r="BD51" s="26" t="str">
        <f t="shared" si="129"/>
        <v/>
      </c>
      <c r="BE51" s="10" t="str">
        <f t="shared" si="130"/>
        <v/>
      </c>
      <c r="BF51" s="10" t="str">
        <f t="shared" si="131"/>
        <v/>
      </c>
      <c r="BG51" s="10" t="str">
        <f t="shared" si="132"/>
        <v/>
      </c>
      <c r="BH51" s="10" t="str">
        <f t="shared" si="133"/>
        <v/>
      </c>
      <c r="BI51" s="10" t="str">
        <f t="shared" si="134"/>
        <v/>
      </c>
      <c r="BJ51" s="10" t="str">
        <f t="shared" si="135"/>
        <v/>
      </c>
      <c r="BK51" s="10" t="str">
        <f t="shared" si="136"/>
        <v/>
      </c>
      <c r="BL51" s="10" t="str">
        <f t="shared" si="137"/>
        <v/>
      </c>
      <c r="BM51" s="10" t="str">
        <f t="shared" si="138"/>
        <v/>
      </c>
      <c r="BN51" s="10" t="e">
        <f t="shared" si="139"/>
        <v>#N/A</v>
      </c>
      <c r="BO51" s="10" t="str">
        <f t="shared" si="140"/>
        <v/>
      </c>
      <c r="BP51" s="10" t="str">
        <f t="shared" si="141"/>
        <v/>
      </c>
      <c r="BQ51" s="10" t="str">
        <f t="shared" si="142"/>
        <v/>
      </c>
      <c r="BR51" s="28" t="str">
        <f t="shared" si="143"/>
        <v/>
      </c>
      <c r="BS51" s="40" t="str">
        <f t="shared" si="75"/>
        <v/>
      </c>
      <c r="BX51" s="138"/>
      <c r="BY51" s="10" t="e">
        <f t="shared" si="144"/>
        <v>#N/A</v>
      </c>
      <c r="BZ51" s="10" t="e">
        <f t="shared" si="145"/>
        <v>#N/A</v>
      </c>
      <c r="CA51" s="10" t="str">
        <f t="shared" si="146"/>
        <v/>
      </c>
      <c r="CB51" s="10" t="str">
        <f>IF(AND(Sufficient_data="Yes",Include_study="Yes",Moderator&lt;&gt;""),'Moderator Analysis'!F:F-CL$2,"")</f>
        <v/>
      </c>
      <c r="CC51" s="10" t="str">
        <f>IF(AND(Sufficient_data="Yes",Include_study="Yes",Moderator&lt;&gt;""),'Moderator Analysis'!E:E-CL$3,"")</f>
        <v/>
      </c>
      <c r="CD51" s="40" t="str">
        <f>IF(AND(Sufficient_data="Yes",Include_study="Yes",Moderator&lt;&gt;""),CA:CA*('Moderator Analysis'!F:F-CL$5-CL$4*'Moderator Analysis'!E:E)^2,"")</f>
        <v/>
      </c>
      <c r="CF51" s="75" t="str">
        <f t="shared" si="147"/>
        <v/>
      </c>
      <c r="CG51" s="18" t="str">
        <f>IF(AND(Sufficient_data="Yes",Include_study="Yes",CF51&lt;&gt;""),'Moderator Analysis'!F:F-'Moderator Analysis'!J$37,"")</f>
        <v/>
      </c>
      <c r="CH51" s="18" t="str">
        <f>IF(AND(Sufficient_data="Yes",Include_study="Yes",CF51&lt;&gt;""),'Moderator Analysis'!E:E-SUMPRODUCT('Moderator Analysis'!E:E,CF:CF)/SUM(CF:CF),"")</f>
        <v/>
      </c>
      <c r="CI51" s="79" t="str">
        <f>IF(AND(Sufficient_data="Yes",Include_study="Yes",CF51&lt;&gt;""),CF:CF*('Moderator Analysis'!F:F-'Moderator Analysis'!J$29-'Moderator Analysis'!J$30*'Moderator Analysis'!E:E)^2,"")</f>
        <v/>
      </c>
      <c r="CJ51" s="12"/>
      <c r="CN51" s="138"/>
      <c r="CO51" s="140"/>
      <c r="CP51" s="28" t="str">
        <f>IF(AND(Include_study="Yes",Sufficient_data="Yes"),1/'Publication Bias Analysis'!F51^2,"")</f>
        <v/>
      </c>
      <c r="CQ51" s="28" t="str">
        <f>IF(AND(Include_study="Yes",Sufficient_data="Yes"),1/('Publication Bias Analysis'!F:F^2+IF(Additional_model="Fixed effect",0,Calculations!DD$11)),"")</f>
        <v/>
      </c>
      <c r="CR51" s="28" t="str">
        <f>IF(AND(Include_study="Yes",Sufficient_data="Yes"),1/('Publication Bias Analysis'!F:F^2+IF(Additional_model="Fixed effect",0,'Publication Bias Analysis'!L$32)),"")</f>
        <v/>
      </c>
      <c r="CS51" s="28" t="str">
        <f>IF(AND(Include_study="Yes",Sufficient_data="Yes"),'Publication Bias Analysis'!E:E-IF(Trim_and_fill="Off",'Publication Bias Analysis'!I$29,'Publication Bias Analysis'!I$37),"")</f>
        <v/>
      </c>
      <c r="CT51" s="28" t="str">
        <f t="shared" si="148"/>
        <v/>
      </c>
      <c r="CU51" s="28" t="str">
        <f t="shared" si="149"/>
        <v/>
      </c>
      <c r="CV51" s="90" t="str">
        <f t="shared" si="150"/>
        <v/>
      </c>
      <c r="CW51" s="89" t="str">
        <f>IF(AND(Include_study="Yes",Sufficient_data="Yes"),CV:CV+IF(DH:DH&lt;0,-1,1)*COUNTIF(CV$2:CV50,CV:CV),"")</f>
        <v/>
      </c>
      <c r="CX51" s="89" t="str">
        <f>IF(AND(Include_study="Yes",Sufficient_data="Yes"),RANK(DL:DL,DL:DL,1)*IF(DK:DK&lt;0,-1,1)+IF(DK:DK&lt;0,-1,1)*COUNTIF(CV$2:CV50,CV:CV),"")</f>
        <v/>
      </c>
      <c r="CY51" s="89" t="str">
        <f>IF(AND(Include_study="Yes",Sufficient_data="Yes"),RANK(DO:DO,DO:DO,1)*IF(DN:DN&lt;0,-1,1)+IF(DN:DN&lt;0,-1,1)*COUNTIF(CV$2:CV50,CV:CV),"")</f>
        <v/>
      </c>
      <c r="CZ51" s="10" t="e">
        <f>IF(AND(Include_study="Yes",Sufficient_data="Yes"),'Publication Bias Analysis'!E:E,NA())</f>
        <v>#N/A</v>
      </c>
      <c r="DA51" s="40" t="e">
        <f>IF(AND(Include_study="Yes",Sufficient_data="Yes"),'Publication Bias Analysis'!F:F,NA())</f>
        <v>#N/A</v>
      </c>
      <c r="DG51" s="133"/>
      <c r="DH51" s="28" t="str">
        <f>IF(AND(Include_study="Yes",Sufficient_data="Yes"),IF('Publication Bias Analysis'!L$38="Left",CZ:CZ-'Publication Bias Analysis'!I$29,'Publication Bias Analysis'!I$29-'Publication Bias Analysis'!E:E),"")</f>
        <v/>
      </c>
      <c r="DI51" s="28" t="str">
        <f t="shared" si="81"/>
        <v/>
      </c>
      <c r="DJ51" s="40" t="str">
        <f>IF(AND(Include_study="Yes",Sufficient_data="Yes"),1/('Publication Bias Analysis'!F:F^2+IF(Additional_model="Fixed effect",0,$DS$6)),"")</f>
        <v/>
      </c>
      <c r="DK51" s="28" t="str">
        <f>IF(AND(Include_study="Yes",Sufficient_data="Yes"),IF('Publication Bias Analysis'!L$38="Left",CZ:CZ-DS$3,DS$3-'Publication Bias Analysis'!E:E),"")</f>
        <v/>
      </c>
      <c r="DL51" s="28" t="str">
        <f t="shared" si="82"/>
        <v/>
      </c>
      <c r="DM51" s="40" t="str">
        <f>IF(AND(DK51&lt;&gt;"",CW51&lt;=MAX(CW:CW)-DS$7),1/('Publication Bias Analysis'!F:F^2+IF(Additional_model="Fixed effect",0,$DS$13)),"")</f>
        <v/>
      </c>
      <c r="DN51" s="10" t="str">
        <f>IF(AND(Include_study="Yes",Sufficient_data="Yes"),IF('Publication Bias Analysis'!L$38="Left",CZ:CZ-DS$10,DS$10-CZ:CZ),"")</f>
        <v/>
      </c>
      <c r="DO51" s="10" t="str">
        <f t="shared" si="83"/>
        <v/>
      </c>
      <c r="DP51" s="40" t="str">
        <f t="shared" si="151"/>
        <v/>
      </c>
      <c r="EG51" s="133"/>
      <c r="EH51" s="10" t="str">
        <f t="shared" si="66"/>
        <v/>
      </c>
      <c r="EI51" s="40" t="str">
        <f>IF(AND(Include_study="Yes",Sufficient_data="Yes"),Z_score-('Publication Bias Analysis'!P$3+'Publication Bias Analysis'!P$4*Inverse_standard_error),"")</f>
        <v/>
      </c>
      <c r="EK51" s="133"/>
      <c r="EL51" s="10" t="str">
        <f>IF(AND(Include_study="Yes",Sufficient_data="Yes"),(CZ:CZ-SUMPRODUCT(Calculations!CP:CP,'Publication Bias Analysis'!E:E)/SUM(Calculations!CP:CP))/(SQRT(EM:EM)),"")</f>
        <v/>
      </c>
      <c r="EM51" s="10" t="str">
        <f>IF(AND(Include_study="Yes",Sufficient_data="Yes"),'Publication Bias Analysis'!F:F^2-1/(SUM(Calculations!CP:CP)),"")</f>
        <v/>
      </c>
      <c r="EN51" s="14" t="str">
        <f t="shared" si="84"/>
        <v/>
      </c>
      <c r="EO51" s="14" t="str">
        <f t="shared" si="85"/>
        <v/>
      </c>
      <c r="EP51" s="14" t="str">
        <f>IF(AND(Include_study="Yes",Sufficient_data="Yes"),COUNTIFS(EN$2:EN50,"&lt;"&amp;EN51,EO$2:EO50,"&lt;"&amp;EO51)+COUNTIFS(EN52:EN$201,"&lt;"&amp;EN51,EO52:EO$201,"&lt;"&amp;EO51)+COUNTIFS(EN$2:EN50,"&gt;"&amp;EN51,EO$2:EO50,"&gt;"&amp;EO51)+COUNTIFS(EN52:EN$201,"&gt;"&amp;EN51,EO52:EO$201,"&gt;"&amp;EO51),"")</f>
        <v/>
      </c>
      <c r="EQ51" s="83" t="str">
        <f>IF(AND(Include_study="Yes",Sufficient_data="Yes"),COUNTIFS(EN$2:EN50,"&lt;"&amp;EN51,EO$2:EO50,"&gt;"&amp;EO51)+COUNTIFS(EN52:EN$201,"&lt;"&amp;EN51,EO52:EO$201,"&gt;"&amp;EO51)+COUNTIFS(EN$2:EN50,"&gt;"&amp;EN51,EO$2:EO50,"&lt;"&amp;EO51)+COUNTIFS(EN52:EN$201,"&gt;"&amp;EN51,EO52:EO$201,"&lt;"&amp;EO51),"")</f>
        <v/>
      </c>
      <c r="ES51" s="133"/>
      <c r="EX51" s="133"/>
      <c r="EY51" s="10" t="e">
        <f t="shared" si="152"/>
        <v>#N/A</v>
      </c>
      <c r="EZ51" s="10" t="e">
        <f t="shared" si="153"/>
        <v>#N/A</v>
      </c>
      <c r="FA51" s="10" t="str">
        <f t="shared" si="154"/>
        <v/>
      </c>
      <c r="FB51" s="40" t="str">
        <f>IF(AND(Include_study="Yes",Sufficient_data="Yes"),Z_score-('Publication Bias Analysis'!AK79+'Publication Bias Analysis'!AK$31*Inverse_standard_error),"")</f>
        <v/>
      </c>
      <c r="FH51" s="133"/>
      <c r="FI51" s="14" t="str">
        <f>IF(Z_score&lt;&gt;"",RANK('Publication Bias Analysis'!AS:AS,'Publication Bias Analysis'!AS:AS,1)+COUNTIF('Publication Bias Analysis'!AS$2:AS50,'Publication Bias Analysis'!AS51),"")</f>
        <v/>
      </c>
      <c r="FJ51" s="10" t="str">
        <f t="shared" si="155"/>
        <v/>
      </c>
      <c r="FK51" s="10" t="e">
        <f>IF(AND(Include_study="Yes",Sufficient_data="Yes"),'Publication Bias Analysis'!AR51,NA())</f>
        <v>#N/A</v>
      </c>
      <c r="FL51" s="28" t="e">
        <f>IF(AND(Include_study="Yes",Sufficient_data="Yes"),'Publication Bias Analysis'!AS51,NA())</f>
        <v>#N/A</v>
      </c>
      <c r="FM51" s="10" t="str">
        <f>IF(AND(Include_study="Yes",Sufficient_data="Yes"),'Publication Bias Analysis'!AR:AR-AVERAGE('Publication Bias Analysis'!AR:AR),"")</f>
        <v/>
      </c>
      <c r="FN51" s="40" t="str">
        <f>IF(AND(Include_study="Yes",Sufficient_data="Yes"),FL:FL-('Publication Bias Analysis'!AV$30+FK:FK*'Publication Bias Analysis'!AV$31),"")</f>
        <v/>
      </c>
      <c r="FT51" s="133"/>
      <c r="FU51" s="10" t="str">
        <f t="shared" si="156"/>
        <v/>
      </c>
      <c r="FV51" s="19" t="str">
        <f t="shared" si="90"/>
        <v/>
      </c>
      <c r="FW51" s="40" t="str">
        <f t="shared" si="79"/>
        <v/>
      </c>
    </row>
    <row r="52" spans="1:179" x14ac:dyDescent="0.2">
      <c r="A52" s="129"/>
      <c r="B52" s="26" t="str">
        <f t="shared" ref="B52:B115" si="157">IF(AND(Sufficient_data="Yes",Include_study="Yes"),IF(AND(Sort_By=$E$1,Order="Ascending"),COUNTIFS(Include_study,"Yes",Sufficient_data,"Yes",Study_name,"&lt;"&amp;Study_name)+1,IF(AND(Sort_By=$E$1,Order="Descending"),COUNTIF(Study_name,"&gt;"&amp;Study_name)-IF(Study_name&lt;"Study name",1,0),RANK(IF(Sort_By=$D$1,D:D,IF(Sort_By=$F$1,Correlation,IF(Sort_By=$G$1,rz,IF(Sort_By=$H$1,Number_of_subjects,IF(Sort_By=$I$1,Varz,IF(Sort_By=$J$1,SEz,IF(Sort_By=$K$1,Weightf,IF(Sort_By=$L$1,Weightr,"")))))))),IF(Sort_By=$D$1,D:D,IF(Sort_By=$F$1,Correlation,IF(Sort_By=$G$1,rz,IF(Sort_By=$H$1,Number_of_subjects,IF(Sort_By=$I$1,Varz,IF(Sort_By=$J$1,SEz,IF(Sort_By=$K$1,Weightf,IF(Sort_By=$L$1,Weightr,"")))))))),IF(Order="Descending",0,1)))),"")</f>
        <v/>
      </c>
      <c r="C52" s="26" t="str">
        <f>IF(B52&lt;&gt;"",IF(B52=0,COUNTIF(B$2:B51,0)+1,COUNTIF(B$2:B51,B52)+B52+COUNTIF(B:B,0)),"")</f>
        <v/>
      </c>
      <c r="D52" s="26" t="str">
        <f t="shared" si="92"/>
        <v/>
      </c>
      <c r="E52" s="10" t="str">
        <f>IF(AND(Sufficient_data="Yes",Include_study="Yes",Input!Study_name&lt;&gt;""),Input!Study_name,"")</f>
        <v/>
      </c>
      <c r="F52" s="10" t="str">
        <f>IF(AND(Sufficient_data="Yes",Include_study="Yes"),Input!Correlation,"")</f>
        <v/>
      </c>
      <c r="G52" s="10" t="str">
        <f t="shared" si="93"/>
        <v/>
      </c>
      <c r="H52" s="10" t="str">
        <f>IF(AND(Sufficient_data="Yes",Include_study="Yes"),Input!Number_of_subjects,"")</f>
        <v/>
      </c>
      <c r="I52" s="10" t="str">
        <f t="shared" si="3"/>
        <v/>
      </c>
      <c r="J52" s="10" t="str">
        <f t="shared" si="94"/>
        <v/>
      </c>
      <c r="K52" s="10" t="str">
        <f t="shared" si="95"/>
        <v/>
      </c>
      <c r="L52" s="10" t="str">
        <f t="shared" si="96"/>
        <v/>
      </c>
      <c r="M52" s="10" t="str">
        <f t="shared" si="97"/>
        <v/>
      </c>
      <c r="N52" s="10" t="str">
        <f t="shared" si="98"/>
        <v/>
      </c>
      <c r="O52" s="106" t="str">
        <f t="shared" si="99"/>
        <v/>
      </c>
      <c r="P52" s="68" t="str">
        <f t="shared" si="100"/>
        <v/>
      </c>
      <c r="R52" s="57" t="e">
        <f t="shared" si="101"/>
        <v>#N/A</v>
      </c>
      <c r="S52" s="10" t="e">
        <f t="shared" si="102"/>
        <v>#N/A</v>
      </c>
      <c r="T52" s="40" t="e">
        <f t="shared" si="103"/>
        <v>#N/A</v>
      </c>
      <c r="Y52" s="129"/>
      <c r="Z52" s="26" t="str">
        <f t="shared" si="104"/>
        <v/>
      </c>
      <c r="AA52" s="26" t="str">
        <f>IF(AND(Sufficient_data="Yes",Include_study="Yes",Input!Study_name&lt;&gt;"",Subgroup&lt;&gt;""),Input!Study_name,"")</f>
        <v/>
      </c>
      <c r="AB52" s="10" t="str">
        <f t="shared" si="105"/>
        <v/>
      </c>
      <c r="AC52" s="10" t="str">
        <f>IF(AND(Sufficient_data="Yes",Include_study="Yes",Subgroup&lt;&gt;""),Input!Correlation,"")</f>
        <v/>
      </c>
      <c r="AD52" s="10" t="str">
        <f t="shared" ref="AD52:AD115" si="158">IF(AND(Include_study="Yes",Sufficient_data="Yes",Subgroup&lt;&gt;""),FISHER(AC52),"")</f>
        <v/>
      </c>
      <c r="AE52" s="10" t="str">
        <f t="shared" si="107"/>
        <v/>
      </c>
      <c r="AF52" s="10" t="str">
        <f t="shared" ref="AF52:AF115" si="159">IF(AND(Include_study="Yes",Sufficient_data="Yes",Subgroup&lt;&gt;""),1/AE52^2,"")</f>
        <v/>
      </c>
      <c r="AG52" s="10" t="str">
        <f t="shared" si="109"/>
        <v/>
      </c>
      <c r="AH52" s="4" t="str">
        <f t="shared" ref="AH52:AH115" si="160">IF(AND(Sufficient_data="Yes",Include_study="Yes"),IF(Subgroup&lt;&gt;"",AG52/SUMIF(Subgroup,Subgroup,AG:AG),""),"")</f>
        <v/>
      </c>
      <c r="AI52" s="35" t="str">
        <f t="shared" si="111"/>
        <v/>
      </c>
      <c r="AJ52" s="108" t="str">
        <f t="shared" si="112"/>
        <v/>
      </c>
      <c r="AK52" s="68" t="str">
        <f t="shared" si="113"/>
        <v/>
      </c>
      <c r="AL52" s="9"/>
      <c r="AM52" s="57" t="e">
        <f t="shared" ref="AM52:AM115" si="161">IF(AND(Sufficient_data="Yes",Include_study="Yes",Subgroup&lt;&gt;""),AC:AC,NA())</f>
        <v>#N/A</v>
      </c>
      <c r="AN52" s="10" t="e">
        <f t="shared" ref="AN52:AN115" si="162">IF(AND(Sufficient_data="Yes",Include_study="Yes",Subgroup&lt;&gt;""),AC:AC-AI:AI,NA())</f>
        <v>#N/A</v>
      </c>
      <c r="AO52" s="40" t="e">
        <f t="shared" ref="AO52:AO115" si="163">IF(AND(Sufficient_data="Yes",Include_study="Yes",Subgroup&lt;&gt;""),AJ:AJ-AC:AC,NA())</f>
        <v>#N/A</v>
      </c>
      <c r="AP52" s="9"/>
      <c r="AQ52" s="71" t="str">
        <f t="shared" ref="AQ52:AQ115" si="164">IF(AR52&lt;&gt;"",SUMIFS(AT:AT,AU:AU,"&gt;="&amp;0,AR:AR,"&lt;"&amp;AR52)+AT52+AS52,"")</f>
        <v/>
      </c>
      <c r="AR52" s="10" t="str">
        <f>IF(AND(Sufficient_data="Yes",Include_study="Yes",Subgroup&lt;&gt;""),IF(COUNTIFS(Input!F$2:F51,"="&amp;"Yes",Input!C$2:C51,"="&amp;"Yes",Input!G$2:G51,"="&amp;Subgroup)&gt;0,"",Subgroup),"")</f>
        <v/>
      </c>
      <c r="AS52" s="26" t="str">
        <f t="shared" ref="AS52:AS115" si="165">IF(AR52&lt;&gt;"",(COUNTIFS(AU:AU,"&gt;="&amp;0,AR:AR,"&lt;"&amp;AR52)+1),"")</f>
        <v/>
      </c>
      <c r="AT52" s="14" t="str">
        <f t="shared" ref="AT52:AT115" si="166">IF(AR52&lt;&gt;"",COUNTIFS(Include_study,"Yes",Sufficient_data,"Yes",Subgroup,AR52),"")</f>
        <v/>
      </c>
      <c r="AU52" s="10" t="str">
        <f t="shared" ref="AU52:AU115" si="167">IF(AND(AR52&lt;&gt;"",SUMIF(Subgroup,AR52,AF:AF)&gt;0),MAX(0,SUMPRODUCT(--(Subgroup=AR52),AF:AF,AD:AD,AD:AD)-(SUMPRODUCT(--(Subgroup=AR52),AF:AF,AD:AD)^2/SUMIF(Subgroup,AR52,AF:AF))),"")</f>
        <v/>
      </c>
      <c r="AV52" s="19" t="str">
        <f t="shared" ref="AV52:AV115" si="168">IF(AU52&lt;&gt;"",CHIDIST(AU52,AT52-1),"")</f>
        <v/>
      </c>
      <c r="AW52" s="10" t="str">
        <f t="shared" ref="AW52:AW115" si="169">IF(AU52&lt;&gt;"",MAX(0,(AU52-(AT52-1))/AU52),"")</f>
        <v/>
      </c>
      <c r="AX52" s="10" t="str">
        <f t="shared" ref="AX52:AX115" si="170">IF(AU52&lt;&gt;"",SUMIF(Subgroup,AR52,AF:AF)-SUMPRODUCT(--(Subgroup=AR52),AF:AF,AF:AF)/SUMIF(Subgroup,AR52,AF:AF),"")</f>
        <v/>
      </c>
      <c r="AY52" s="10" t="str">
        <f t="shared" si="124"/>
        <v/>
      </c>
      <c r="AZ52" s="10" t="str">
        <f t="shared" ref="AZ52:AZ115" si="171">IF(AY52&lt;&gt;"",SQRT(AY52),"")</f>
        <v/>
      </c>
      <c r="BA52" s="10" t="str">
        <f t="shared" ref="BA52:BA115" si="172">IF(AU52&lt;&gt;"",SUMPRODUCT(--(Subgroup=AR52),AG:AG,AD:AD)/SUMIF(Subgroup,AR52,AG:AG),"")</f>
        <v/>
      </c>
      <c r="BB52" s="10" t="str">
        <f t="shared" si="127"/>
        <v/>
      </c>
      <c r="BC52" s="10" t="str">
        <f t="shared" ref="BC52:BC115" si="173">IF(AU52&lt;&gt;"",FISHERINV(BA52),"")</f>
        <v/>
      </c>
      <c r="BD52" s="26" t="str">
        <f t="shared" ref="BD52:BD115" si="174">IF(AR52&lt;&gt;"",SUMIFS(Number_of_subjects,Subgroup,"="&amp;AR52,Include_study,"Yes",Sufficient_data,"Yes"),"")</f>
        <v/>
      </c>
      <c r="BE52" s="10" t="str">
        <f t="shared" si="130"/>
        <v/>
      </c>
      <c r="BF52" s="10" t="str">
        <f t="shared" si="131"/>
        <v/>
      </c>
      <c r="BG52" s="10" t="str">
        <f t="shared" ref="BG52:BG115" si="175">IF(AU52&lt;&gt;"",BC52-BE52,"")</f>
        <v/>
      </c>
      <c r="BH52" s="10" t="str">
        <f t="shared" ref="BH52:BH115" si="176">IF(AU52&lt;&gt;"",BF52-BC52,"")</f>
        <v/>
      </c>
      <c r="BI52" s="10" t="str">
        <f t="shared" si="134"/>
        <v/>
      </c>
      <c r="BJ52" s="10" t="str">
        <f t="shared" si="135"/>
        <v/>
      </c>
      <c r="BK52" s="10" t="str">
        <f t="shared" ref="BK52:BK115" si="177">IF(AU52&lt;&gt;"",BC52-BI52,"")</f>
        <v/>
      </c>
      <c r="BL52" s="10" t="str">
        <f t="shared" ref="BL52:BL115" si="178">IF(AU52&lt;&gt;"",BJ52-BC52,"")</f>
        <v/>
      </c>
      <c r="BM52" s="10" t="str">
        <f t="shared" ref="BM52:BM115" si="179">IF(AU52&lt;&gt;"",SUMPRODUCT(--(Subgroup=AR52),AG:AG,rz,rz)-(SUMPRODUCT(--(Subgroup=AR52),AG:AG,rz)^2/SUMIF(Subgroup,AR52,AG:AG)),"")</f>
        <v/>
      </c>
      <c r="BN52" s="10" t="e">
        <f t="shared" ref="BN52:BN115" si="180">IF(AU52&lt;&gt;"",BC52,NA())</f>
        <v>#N/A</v>
      </c>
      <c r="BO52" s="10" t="str">
        <f t="shared" ref="BO52:BO115" si="181">IF(AU52&lt;&gt;"",(BQ52/SUM(BQ:BQ)),"")</f>
        <v/>
      </c>
      <c r="BP52" s="10" t="str">
        <f t="shared" ref="BP52:BP115" si="182">IF(AR52&lt;&gt;"",1/(BB52^2),"")</f>
        <v/>
      </c>
      <c r="BQ52" s="10" t="str">
        <f t="shared" si="142"/>
        <v/>
      </c>
      <c r="BR52" s="28" t="str">
        <f t="shared" ref="BR52:BR115" si="183">IF(AU52&lt;&gt;"",(BV$2-BA52)^2*BQ52,"")</f>
        <v/>
      </c>
      <c r="BS52" s="40" t="str">
        <f t="shared" si="75"/>
        <v/>
      </c>
      <c r="BX52" s="138"/>
      <c r="BY52" s="10" t="e">
        <f t="shared" si="144"/>
        <v>#N/A</v>
      </c>
      <c r="BZ52" s="10" t="e">
        <f t="shared" si="145"/>
        <v>#N/A</v>
      </c>
      <c r="CA52" s="10" t="str">
        <f t="shared" si="146"/>
        <v/>
      </c>
      <c r="CB52" s="10" t="str">
        <f>IF(AND(Sufficient_data="Yes",Include_study="Yes",Moderator&lt;&gt;""),'Moderator Analysis'!F:F-CL$2,"")</f>
        <v/>
      </c>
      <c r="CC52" s="10" t="str">
        <f>IF(AND(Sufficient_data="Yes",Include_study="Yes",Moderator&lt;&gt;""),'Moderator Analysis'!E:E-CL$3,"")</f>
        <v/>
      </c>
      <c r="CD52" s="40" t="str">
        <f>IF(AND(Sufficient_data="Yes",Include_study="Yes",Moderator&lt;&gt;""),CA:CA*('Moderator Analysis'!F:F-CL$5-CL$4*'Moderator Analysis'!E:E)^2,"")</f>
        <v/>
      </c>
      <c r="CE52" s="9"/>
      <c r="CF52" s="75" t="str">
        <f t="shared" ref="CF52:CF115" si="184">IF(AND(Sufficient_data="Yes",Include_study="Yes",Moderator&lt;&gt;""),1/(Varz+CL$7),"")</f>
        <v/>
      </c>
      <c r="CG52" s="18" t="str">
        <f>IF(AND(Sufficient_data="Yes",Include_study="Yes",CF52&lt;&gt;""),'Moderator Analysis'!F:F-'Moderator Analysis'!J$37,"")</f>
        <v/>
      </c>
      <c r="CH52" s="18" t="str">
        <f>IF(AND(Sufficient_data="Yes",Include_study="Yes",CF52&lt;&gt;""),'Moderator Analysis'!E:E-SUMPRODUCT('Moderator Analysis'!E:E,CF:CF)/SUM(CF:CF),"")</f>
        <v/>
      </c>
      <c r="CI52" s="79" t="str">
        <f>IF(AND(Sufficient_data="Yes",Include_study="Yes",CF52&lt;&gt;""),CF:CF*('Moderator Analysis'!F:F-'Moderator Analysis'!J$29-'Moderator Analysis'!J$30*'Moderator Analysis'!E:E)^2,"")</f>
        <v/>
      </c>
      <c r="CN52" s="138"/>
      <c r="CO52" s="140"/>
      <c r="CP52" s="28" t="str">
        <f>IF(AND(Include_study="Yes",Sufficient_data="Yes"),1/'Publication Bias Analysis'!F52^2,"")</f>
        <v/>
      </c>
      <c r="CQ52" s="28" t="str">
        <f>IF(AND(Include_study="Yes",Sufficient_data="Yes"),1/('Publication Bias Analysis'!F:F^2+IF(Additional_model="Fixed effect",0,Calculations!DD$11)),"")</f>
        <v/>
      </c>
      <c r="CR52" s="28" t="str">
        <f>IF(AND(Include_study="Yes",Sufficient_data="Yes"),1/('Publication Bias Analysis'!F:F^2+IF(Additional_model="Fixed effect",0,'Publication Bias Analysis'!L$32)),"")</f>
        <v/>
      </c>
      <c r="CS52" s="28" t="str">
        <f>IF(AND(Include_study="Yes",Sufficient_data="Yes"),'Publication Bias Analysis'!E:E-IF(Trim_and_fill="Off",'Publication Bias Analysis'!I$29,'Publication Bias Analysis'!I$37),"")</f>
        <v/>
      </c>
      <c r="CT52" s="28" t="str">
        <f t="shared" si="148"/>
        <v/>
      </c>
      <c r="CU52" s="28" t="str">
        <f t="shared" si="149"/>
        <v/>
      </c>
      <c r="CV52" s="90" t="str">
        <f t="shared" si="150"/>
        <v/>
      </c>
      <c r="CW52" s="89" t="str">
        <f>IF(AND(Include_study="Yes",Sufficient_data="Yes"),CV:CV+IF(DH:DH&lt;0,-1,1)*COUNTIF(CV$2:CV51,CV:CV),"")</f>
        <v/>
      </c>
      <c r="CX52" s="89" t="str">
        <f>IF(AND(Include_study="Yes",Sufficient_data="Yes"),RANK(DL:DL,DL:DL,1)*IF(DK:DK&lt;0,-1,1)+IF(DK:DK&lt;0,-1,1)*COUNTIF(CV$2:CV51,CV:CV),"")</f>
        <v/>
      </c>
      <c r="CY52" s="89" t="str">
        <f>IF(AND(Include_study="Yes",Sufficient_data="Yes"),RANK(DO:DO,DO:DO,1)*IF(DN:DN&lt;0,-1,1)+IF(DN:DN&lt;0,-1,1)*COUNTIF(CV$2:CV51,CV:CV),"")</f>
        <v/>
      </c>
      <c r="CZ52" s="10" t="e">
        <f>IF(AND(Include_study="Yes",Sufficient_data="Yes"),'Publication Bias Analysis'!E:E,NA())</f>
        <v>#N/A</v>
      </c>
      <c r="DA52" s="40" t="e">
        <f>IF(AND(Include_study="Yes",Sufficient_data="Yes"),'Publication Bias Analysis'!F:F,NA())</f>
        <v>#N/A</v>
      </c>
      <c r="DG52" s="133"/>
      <c r="DH52" s="28" t="str">
        <f>IF(AND(Include_study="Yes",Sufficient_data="Yes"),IF('Publication Bias Analysis'!L$38="Left",CZ:CZ-'Publication Bias Analysis'!I$29,'Publication Bias Analysis'!I$29-'Publication Bias Analysis'!E:E),"")</f>
        <v/>
      </c>
      <c r="DI52" s="28" t="str">
        <f t="shared" si="81"/>
        <v/>
      </c>
      <c r="DJ52" s="40" t="str">
        <f>IF(AND(Include_study="Yes",Sufficient_data="Yes"),1/('Publication Bias Analysis'!F:F^2+IF(Additional_model="Fixed effect",0,$DS$6)),"")</f>
        <v/>
      </c>
      <c r="DK52" s="28" t="str">
        <f>IF(AND(Include_study="Yes",Sufficient_data="Yes"),IF('Publication Bias Analysis'!L$38="Left",CZ:CZ-DS$3,DS$3-'Publication Bias Analysis'!E:E),"")</f>
        <v/>
      </c>
      <c r="DL52" s="28" t="str">
        <f t="shared" si="82"/>
        <v/>
      </c>
      <c r="DM52" s="40" t="str">
        <f>IF(AND(DK52&lt;&gt;"",CW52&lt;=MAX(CW:CW)-DS$7),1/('Publication Bias Analysis'!F:F^2+IF(Additional_model="Fixed effect",0,$DS$13)),"")</f>
        <v/>
      </c>
      <c r="DN52" s="10" t="str">
        <f>IF(AND(Include_study="Yes",Sufficient_data="Yes"),IF('Publication Bias Analysis'!L$38="Left",CZ:CZ-DS$10,DS$10-CZ:CZ),"")</f>
        <v/>
      </c>
      <c r="DO52" s="10" t="str">
        <f t="shared" si="83"/>
        <v/>
      </c>
      <c r="DP52" s="40" t="str">
        <f t="shared" si="151"/>
        <v/>
      </c>
      <c r="EG52" s="133"/>
      <c r="EH52" s="10" t="str">
        <f t="shared" si="66"/>
        <v/>
      </c>
      <c r="EI52" s="40" t="str">
        <f>IF(AND(Include_study="Yes",Sufficient_data="Yes"),Z_score-('Publication Bias Analysis'!P$3+'Publication Bias Analysis'!P$4*Inverse_standard_error),"")</f>
        <v/>
      </c>
      <c r="EK52" s="133"/>
      <c r="EL52" s="10" t="str">
        <f>IF(AND(Include_study="Yes",Sufficient_data="Yes"),(CZ:CZ-SUMPRODUCT(Calculations!CP:CP,'Publication Bias Analysis'!E:E)/SUM(Calculations!CP:CP))/(SQRT(EM:EM)),"")</f>
        <v/>
      </c>
      <c r="EM52" s="10" t="str">
        <f>IF(AND(Include_study="Yes",Sufficient_data="Yes"),'Publication Bias Analysis'!F:F^2-1/(SUM(Calculations!CP:CP)),"")</f>
        <v/>
      </c>
      <c r="EN52" s="14" t="str">
        <f t="shared" si="84"/>
        <v/>
      </c>
      <c r="EO52" s="14" t="str">
        <f t="shared" si="85"/>
        <v/>
      </c>
      <c r="EP52" s="14" t="str">
        <f>IF(AND(Include_study="Yes",Sufficient_data="Yes"),COUNTIFS(EN$2:EN51,"&lt;"&amp;EN52,EO$2:EO51,"&lt;"&amp;EO52)+COUNTIFS(EN53:EN$201,"&lt;"&amp;EN52,EO53:EO$201,"&lt;"&amp;EO52)+COUNTIFS(EN$2:EN51,"&gt;"&amp;EN52,EO$2:EO51,"&gt;"&amp;EO52)+COUNTIFS(EN53:EN$201,"&gt;"&amp;EN52,EO53:EO$201,"&gt;"&amp;EO52),"")</f>
        <v/>
      </c>
      <c r="EQ52" s="83" t="str">
        <f>IF(AND(Include_study="Yes",Sufficient_data="Yes"),COUNTIFS(EN$2:EN51,"&lt;"&amp;EN52,EO$2:EO51,"&gt;"&amp;EO52)+COUNTIFS(EN53:EN$201,"&lt;"&amp;EN52,EO53:EO$201,"&gt;"&amp;EO52)+COUNTIFS(EN$2:EN51,"&gt;"&amp;EN52,EO$2:EO51,"&lt;"&amp;EO52)+COUNTIFS(EN53:EN$201,"&gt;"&amp;EN52,EO53:EO$201,"&lt;"&amp;EO52),"")</f>
        <v/>
      </c>
      <c r="ES52" s="133"/>
      <c r="EX52" s="133"/>
      <c r="EY52" s="10" t="e">
        <f t="shared" si="152"/>
        <v>#N/A</v>
      </c>
      <c r="EZ52" s="10" t="e">
        <f t="shared" si="153"/>
        <v>#N/A</v>
      </c>
      <c r="FA52" s="10" t="str">
        <f t="shared" si="154"/>
        <v/>
      </c>
      <c r="FB52" s="40" t="str">
        <f>IF(AND(Include_study="Yes",Sufficient_data="Yes"),Z_score-('Publication Bias Analysis'!AK80+'Publication Bias Analysis'!AK$31*Inverse_standard_error),"")</f>
        <v/>
      </c>
      <c r="FH52" s="133"/>
      <c r="FI52" s="14" t="str">
        <f>IF(Z_score&lt;&gt;"",RANK('Publication Bias Analysis'!AS:AS,'Publication Bias Analysis'!AS:AS,1)+COUNTIF('Publication Bias Analysis'!AS$2:AS51,'Publication Bias Analysis'!AS52),"")</f>
        <v/>
      </c>
      <c r="FJ52" s="10" t="str">
        <f t="shared" si="155"/>
        <v/>
      </c>
      <c r="FK52" s="10" t="e">
        <f>IF(AND(Include_study="Yes",Sufficient_data="Yes"),'Publication Bias Analysis'!AR52,NA())</f>
        <v>#N/A</v>
      </c>
      <c r="FL52" s="28" t="e">
        <f>IF(AND(Include_study="Yes",Sufficient_data="Yes"),'Publication Bias Analysis'!AS52,NA())</f>
        <v>#N/A</v>
      </c>
      <c r="FM52" s="10" t="str">
        <f>IF(AND(Include_study="Yes",Sufficient_data="Yes"),'Publication Bias Analysis'!AR:AR-AVERAGE('Publication Bias Analysis'!AR:AR),"")</f>
        <v/>
      </c>
      <c r="FN52" s="40" t="str">
        <f>IF(AND(Include_study="Yes",Sufficient_data="Yes"),FL:FL-('Publication Bias Analysis'!AV$30+FK:FK*'Publication Bias Analysis'!AV$31),"")</f>
        <v/>
      </c>
      <c r="FT52" s="133"/>
      <c r="FU52" s="10" t="str">
        <f t="shared" si="156"/>
        <v/>
      </c>
      <c r="FV52" s="19" t="str">
        <f t="shared" ref="FV52:FV115" si="185">IF(FU52&lt;&gt;"",1-NORMSDIST(ABS(FU52)),"")</f>
        <v/>
      </c>
      <c r="FW52" s="40" t="str">
        <f t="shared" si="79"/>
        <v/>
      </c>
    </row>
    <row r="53" spans="1:179" x14ac:dyDescent="0.2">
      <c r="A53" s="129"/>
      <c r="B53" s="26" t="str">
        <f t="shared" si="157"/>
        <v/>
      </c>
      <c r="C53" s="26" t="str">
        <f>IF(B53&lt;&gt;"",IF(B53=0,COUNTIF(B$2:B52,0)+1,COUNTIF(B$2:B52,B53)+B53+COUNTIF(B:B,0)),"")</f>
        <v/>
      </c>
      <c r="D53" s="26" t="str">
        <f t="shared" si="92"/>
        <v/>
      </c>
      <c r="E53" s="10" t="str">
        <f>IF(AND(Sufficient_data="Yes",Include_study="Yes",Input!Study_name&lt;&gt;""),Input!Study_name,"")</f>
        <v/>
      </c>
      <c r="F53" s="10" t="str">
        <f>IF(AND(Sufficient_data="Yes",Include_study="Yes"),Input!Correlation,"")</f>
        <v/>
      </c>
      <c r="G53" s="10" t="str">
        <f t="shared" si="93"/>
        <v/>
      </c>
      <c r="H53" s="10" t="str">
        <f>IF(AND(Sufficient_data="Yes",Include_study="Yes"),Input!Number_of_subjects,"")</f>
        <v/>
      </c>
      <c r="I53" s="10" t="str">
        <f t="shared" ref="I53:I97" si="186">IF(AND(Sufficient_data="Yes",Include_study="Yes"),1/(Number_of_subjects-3),"")</f>
        <v/>
      </c>
      <c r="J53" s="10" t="str">
        <f t="shared" si="94"/>
        <v/>
      </c>
      <c r="K53" s="10" t="str">
        <f t="shared" si="95"/>
        <v/>
      </c>
      <c r="L53" s="10" t="str">
        <f t="shared" si="96"/>
        <v/>
      </c>
      <c r="M53" s="10" t="str">
        <f t="shared" si="97"/>
        <v/>
      </c>
      <c r="N53" s="10" t="str">
        <f t="shared" si="98"/>
        <v/>
      </c>
      <c r="O53" s="106" t="str">
        <f t="shared" si="99"/>
        <v/>
      </c>
      <c r="P53" s="68" t="str">
        <f t="shared" si="100"/>
        <v/>
      </c>
      <c r="R53" s="57" t="e">
        <f t="shared" si="101"/>
        <v>#N/A</v>
      </c>
      <c r="S53" s="10" t="e">
        <f t="shared" si="102"/>
        <v>#N/A</v>
      </c>
      <c r="T53" s="40" t="e">
        <f t="shared" si="103"/>
        <v>#N/A</v>
      </c>
      <c r="Y53" s="129"/>
      <c r="Z53" s="26" t="str">
        <f t="shared" si="104"/>
        <v/>
      </c>
      <c r="AA53" s="26" t="str">
        <f>IF(AND(Sufficient_data="Yes",Include_study="Yes",Input!Study_name&lt;&gt;"",Subgroup&lt;&gt;""),Input!Study_name,"")</f>
        <v/>
      </c>
      <c r="AB53" s="10" t="str">
        <f t="shared" si="105"/>
        <v/>
      </c>
      <c r="AC53" s="10" t="str">
        <f>IF(AND(Sufficient_data="Yes",Include_study="Yes",Subgroup&lt;&gt;""),Input!Correlation,"")</f>
        <v/>
      </c>
      <c r="AD53" s="10" t="str">
        <f t="shared" si="158"/>
        <v/>
      </c>
      <c r="AE53" s="10" t="str">
        <f t="shared" si="107"/>
        <v/>
      </c>
      <c r="AF53" s="10" t="str">
        <f t="shared" si="159"/>
        <v/>
      </c>
      <c r="AG53" s="10" t="str">
        <f t="shared" si="109"/>
        <v/>
      </c>
      <c r="AH53" s="4" t="str">
        <f t="shared" si="160"/>
        <v/>
      </c>
      <c r="AI53" s="35" t="str">
        <f t="shared" si="111"/>
        <v/>
      </c>
      <c r="AJ53" s="108" t="str">
        <f t="shared" si="112"/>
        <v/>
      </c>
      <c r="AK53" s="68" t="str">
        <f t="shared" si="113"/>
        <v/>
      </c>
      <c r="AL53" s="9"/>
      <c r="AM53" s="57" t="e">
        <f t="shared" si="161"/>
        <v>#N/A</v>
      </c>
      <c r="AN53" s="10" t="e">
        <f t="shared" si="162"/>
        <v>#N/A</v>
      </c>
      <c r="AO53" s="40" t="e">
        <f t="shared" si="163"/>
        <v>#N/A</v>
      </c>
      <c r="AP53" s="9"/>
      <c r="AQ53" s="71" t="str">
        <f t="shared" si="164"/>
        <v/>
      </c>
      <c r="AR53" s="10" t="str">
        <f>IF(AND(Sufficient_data="Yes",Include_study="Yes",Subgroup&lt;&gt;""),IF(COUNTIFS(Input!F$2:F52,"="&amp;"Yes",Input!C$2:C52,"="&amp;"Yes",Input!G$2:G52,"="&amp;Subgroup)&gt;0,"",Subgroup),"")</f>
        <v/>
      </c>
      <c r="AS53" s="26" t="str">
        <f t="shared" si="165"/>
        <v/>
      </c>
      <c r="AT53" s="14" t="str">
        <f t="shared" si="166"/>
        <v/>
      </c>
      <c r="AU53" s="10" t="str">
        <f t="shared" si="167"/>
        <v/>
      </c>
      <c r="AV53" s="19" t="str">
        <f t="shared" si="168"/>
        <v/>
      </c>
      <c r="AW53" s="10" t="str">
        <f t="shared" si="169"/>
        <v/>
      </c>
      <c r="AX53" s="10" t="str">
        <f t="shared" si="170"/>
        <v/>
      </c>
      <c r="AY53" s="10" t="str">
        <f t="shared" si="124"/>
        <v/>
      </c>
      <c r="AZ53" s="10" t="str">
        <f t="shared" si="171"/>
        <v/>
      </c>
      <c r="BA53" s="10" t="str">
        <f t="shared" si="172"/>
        <v/>
      </c>
      <c r="BB53" s="10" t="str">
        <f t="shared" si="127"/>
        <v/>
      </c>
      <c r="BC53" s="10" t="str">
        <f t="shared" si="173"/>
        <v/>
      </c>
      <c r="BD53" s="26" t="str">
        <f t="shared" si="174"/>
        <v/>
      </c>
      <c r="BE53" s="10" t="str">
        <f t="shared" si="130"/>
        <v/>
      </c>
      <c r="BF53" s="10" t="str">
        <f t="shared" si="131"/>
        <v/>
      </c>
      <c r="BG53" s="10" t="str">
        <f t="shared" si="175"/>
        <v/>
      </c>
      <c r="BH53" s="10" t="str">
        <f t="shared" si="176"/>
        <v/>
      </c>
      <c r="BI53" s="10" t="str">
        <f t="shared" si="134"/>
        <v/>
      </c>
      <c r="BJ53" s="10" t="str">
        <f t="shared" si="135"/>
        <v/>
      </c>
      <c r="BK53" s="10" t="str">
        <f t="shared" si="177"/>
        <v/>
      </c>
      <c r="BL53" s="10" t="str">
        <f t="shared" si="178"/>
        <v/>
      </c>
      <c r="BM53" s="10" t="str">
        <f t="shared" si="179"/>
        <v/>
      </c>
      <c r="BN53" s="10" t="e">
        <f t="shared" si="180"/>
        <v>#N/A</v>
      </c>
      <c r="BO53" s="10" t="str">
        <f t="shared" si="181"/>
        <v/>
      </c>
      <c r="BP53" s="10" t="str">
        <f t="shared" si="182"/>
        <v/>
      </c>
      <c r="BQ53" s="10" t="str">
        <f t="shared" si="142"/>
        <v/>
      </c>
      <c r="BR53" s="28" t="str">
        <f t="shared" si="183"/>
        <v/>
      </c>
      <c r="BS53" s="40" t="str">
        <f t="shared" si="75"/>
        <v/>
      </c>
      <c r="BX53" s="138"/>
      <c r="BY53" s="10" t="e">
        <f t="shared" si="144"/>
        <v>#N/A</v>
      </c>
      <c r="BZ53" s="10" t="e">
        <f t="shared" si="145"/>
        <v>#N/A</v>
      </c>
      <c r="CA53" s="10" t="str">
        <f t="shared" si="146"/>
        <v/>
      </c>
      <c r="CB53" s="10" t="str">
        <f>IF(AND(Sufficient_data="Yes",Include_study="Yes",Moderator&lt;&gt;""),'Moderator Analysis'!F:F-CL$2,"")</f>
        <v/>
      </c>
      <c r="CC53" s="10" t="str">
        <f>IF(AND(Sufficient_data="Yes",Include_study="Yes",Moderator&lt;&gt;""),'Moderator Analysis'!E:E-CL$3,"")</f>
        <v/>
      </c>
      <c r="CD53" s="40" t="str">
        <f>IF(AND(Sufficient_data="Yes",Include_study="Yes",Moderator&lt;&gt;""),CA:CA*('Moderator Analysis'!F:F-CL$5-CL$4*'Moderator Analysis'!E:E)^2,"")</f>
        <v/>
      </c>
      <c r="CE53" s="9"/>
      <c r="CF53" s="75" t="str">
        <f t="shared" si="184"/>
        <v/>
      </c>
      <c r="CG53" s="18" t="str">
        <f>IF(AND(Sufficient_data="Yes",Include_study="Yes",CF53&lt;&gt;""),'Moderator Analysis'!F:F-'Moderator Analysis'!J$37,"")</f>
        <v/>
      </c>
      <c r="CH53" s="18" t="str">
        <f>IF(AND(Sufficient_data="Yes",Include_study="Yes",CF53&lt;&gt;""),'Moderator Analysis'!E:E-SUMPRODUCT('Moderator Analysis'!E:E,CF:CF)/SUM(CF:CF),"")</f>
        <v/>
      </c>
      <c r="CI53" s="79" t="str">
        <f>IF(AND(Sufficient_data="Yes",Include_study="Yes",CF53&lt;&gt;""),CF:CF*('Moderator Analysis'!F:F-'Moderator Analysis'!J$29-'Moderator Analysis'!J$30*'Moderator Analysis'!E:E)^2,"")</f>
        <v/>
      </c>
      <c r="CN53" s="138"/>
      <c r="CO53" s="140"/>
      <c r="CP53" s="28" t="str">
        <f>IF(AND(Include_study="Yes",Sufficient_data="Yes"),1/'Publication Bias Analysis'!F53^2,"")</f>
        <v/>
      </c>
      <c r="CQ53" s="28" t="str">
        <f>IF(AND(Include_study="Yes",Sufficient_data="Yes"),1/('Publication Bias Analysis'!F:F^2+IF(Additional_model="Fixed effect",0,Calculations!DD$11)),"")</f>
        <v/>
      </c>
      <c r="CR53" s="28" t="str">
        <f>IF(AND(Include_study="Yes",Sufficient_data="Yes"),1/('Publication Bias Analysis'!F:F^2+IF(Additional_model="Fixed effect",0,'Publication Bias Analysis'!L$32)),"")</f>
        <v/>
      </c>
      <c r="CS53" s="28" t="str">
        <f>IF(AND(Include_study="Yes",Sufficient_data="Yes"),'Publication Bias Analysis'!E:E-IF(Trim_and_fill="Off",'Publication Bias Analysis'!I$29,'Publication Bias Analysis'!I$37),"")</f>
        <v/>
      </c>
      <c r="CT53" s="28" t="str">
        <f t="shared" si="148"/>
        <v/>
      </c>
      <c r="CU53" s="28" t="str">
        <f t="shared" si="149"/>
        <v/>
      </c>
      <c r="CV53" s="90" t="str">
        <f t="shared" si="150"/>
        <v/>
      </c>
      <c r="CW53" s="89" t="str">
        <f>IF(AND(Include_study="Yes",Sufficient_data="Yes"),CV:CV+IF(DH:DH&lt;0,-1,1)*COUNTIF(CV$2:CV52,CV:CV),"")</f>
        <v/>
      </c>
      <c r="CX53" s="89" t="str">
        <f>IF(AND(Include_study="Yes",Sufficient_data="Yes"),RANK(DL:DL,DL:DL,1)*IF(DK:DK&lt;0,-1,1)+IF(DK:DK&lt;0,-1,1)*COUNTIF(CV$2:CV52,CV:CV),"")</f>
        <v/>
      </c>
      <c r="CY53" s="89" t="str">
        <f>IF(AND(Include_study="Yes",Sufficient_data="Yes"),RANK(DO:DO,DO:DO,1)*IF(DN:DN&lt;0,-1,1)+IF(DN:DN&lt;0,-1,1)*COUNTIF(CV$2:CV52,CV:CV),"")</f>
        <v/>
      </c>
      <c r="CZ53" s="10" t="e">
        <f>IF(AND(Include_study="Yes",Sufficient_data="Yes"),'Publication Bias Analysis'!E:E,NA())</f>
        <v>#N/A</v>
      </c>
      <c r="DA53" s="40" t="e">
        <f>IF(AND(Include_study="Yes",Sufficient_data="Yes"),'Publication Bias Analysis'!F:F,NA())</f>
        <v>#N/A</v>
      </c>
      <c r="DG53" s="133"/>
      <c r="DH53" s="28" t="str">
        <f>IF(AND(Include_study="Yes",Sufficient_data="Yes"),IF('Publication Bias Analysis'!L$38="Left",CZ:CZ-'Publication Bias Analysis'!I$29,'Publication Bias Analysis'!I$29-'Publication Bias Analysis'!E:E),"")</f>
        <v/>
      </c>
      <c r="DI53" s="28" t="str">
        <f t="shared" si="81"/>
        <v/>
      </c>
      <c r="DJ53" s="40" t="str">
        <f>IF(AND(Include_study="Yes",Sufficient_data="Yes"),1/('Publication Bias Analysis'!F:F^2+IF(Additional_model="Fixed effect",0,$DS$6)),"")</f>
        <v/>
      </c>
      <c r="DK53" s="28" t="str">
        <f>IF(AND(Include_study="Yes",Sufficient_data="Yes"),IF('Publication Bias Analysis'!L$38="Left",CZ:CZ-DS$3,DS$3-'Publication Bias Analysis'!E:E),"")</f>
        <v/>
      </c>
      <c r="DL53" s="28" t="str">
        <f t="shared" si="82"/>
        <v/>
      </c>
      <c r="DM53" s="40" t="str">
        <f>IF(AND(DK53&lt;&gt;"",CW53&lt;=MAX(CW:CW)-DS$7),1/('Publication Bias Analysis'!F:F^2+IF(Additional_model="Fixed effect",0,$DS$13)),"")</f>
        <v/>
      </c>
      <c r="DN53" s="10" t="str">
        <f>IF(AND(Include_study="Yes",Sufficient_data="Yes"),IF('Publication Bias Analysis'!L$38="Left",CZ:CZ-DS$10,DS$10-CZ:CZ),"")</f>
        <v/>
      </c>
      <c r="DO53" s="10" t="str">
        <f t="shared" si="83"/>
        <v/>
      </c>
      <c r="DP53" s="40" t="str">
        <f t="shared" si="151"/>
        <v/>
      </c>
      <c r="EG53" s="133"/>
      <c r="EH53" s="10" t="str">
        <f t="shared" si="66"/>
        <v/>
      </c>
      <c r="EI53" s="40" t="str">
        <f>IF(AND(Include_study="Yes",Sufficient_data="Yes"),Z_score-('Publication Bias Analysis'!P$3+'Publication Bias Analysis'!P$4*Inverse_standard_error),"")</f>
        <v/>
      </c>
      <c r="EK53" s="133"/>
      <c r="EL53" s="10" t="str">
        <f>IF(AND(Include_study="Yes",Sufficient_data="Yes"),(CZ:CZ-SUMPRODUCT(Calculations!CP:CP,'Publication Bias Analysis'!E:E)/SUM(Calculations!CP:CP))/(SQRT(EM:EM)),"")</f>
        <v/>
      </c>
      <c r="EM53" s="10" t="str">
        <f>IF(AND(Include_study="Yes",Sufficient_data="Yes"),'Publication Bias Analysis'!F:F^2-1/(SUM(Calculations!CP:CP)),"")</f>
        <v/>
      </c>
      <c r="EN53" s="14" t="str">
        <f t="shared" si="84"/>
        <v/>
      </c>
      <c r="EO53" s="14" t="str">
        <f t="shared" si="85"/>
        <v/>
      </c>
      <c r="EP53" s="14" t="str">
        <f>IF(AND(Include_study="Yes",Sufficient_data="Yes"),COUNTIFS(EN$2:EN52,"&lt;"&amp;EN53,EO$2:EO52,"&lt;"&amp;EO53)+COUNTIFS(EN54:EN$201,"&lt;"&amp;EN53,EO54:EO$201,"&lt;"&amp;EO53)+COUNTIFS(EN$2:EN52,"&gt;"&amp;EN53,EO$2:EO52,"&gt;"&amp;EO53)+COUNTIFS(EN54:EN$201,"&gt;"&amp;EN53,EO54:EO$201,"&gt;"&amp;EO53),"")</f>
        <v/>
      </c>
      <c r="EQ53" s="83" t="str">
        <f>IF(AND(Include_study="Yes",Sufficient_data="Yes"),COUNTIFS(EN$2:EN52,"&lt;"&amp;EN53,EO$2:EO52,"&gt;"&amp;EO53)+COUNTIFS(EN54:EN$201,"&lt;"&amp;EN53,EO54:EO$201,"&gt;"&amp;EO53)+COUNTIFS(EN$2:EN52,"&gt;"&amp;EN53,EO$2:EO52,"&lt;"&amp;EO53)+COUNTIFS(EN54:EN$201,"&gt;"&amp;EN53,EO54:EO$201,"&lt;"&amp;EO53),"")</f>
        <v/>
      </c>
      <c r="ES53" s="133"/>
      <c r="EX53" s="133"/>
      <c r="EY53" s="10" t="e">
        <f t="shared" si="152"/>
        <v>#N/A</v>
      </c>
      <c r="EZ53" s="10" t="e">
        <f t="shared" si="153"/>
        <v>#N/A</v>
      </c>
      <c r="FA53" s="10" t="str">
        <f t="shared" si="154"/>
        <v/>
      </c>
      <c r="FB53" s="40" t="str">
        <f>IF(AND(Include_study="Yes",Sufficient_data="Yes"),Z_score-('Publication Bias Analysis'!AK81+'Publication Bias Analysis'!AK$31*Inverse_standard_error),"")</f>
        <v/>
      </c>
      <c r="FH53" s="133"/>
      <c r="FI53" s="14" t="str">
        <f>IF(Z_score&lt;&gt;"",RANK('Publication Bias Analysis'!AS:AS,'Publication Bias Analysis'!AS:AS,1)+COUNTIF('Publication Bias Analysis'!AS$2:AS52,'Publication Bias Analysis'!AS53),"")</f>
        <v/>
      </c>
      <c r="FJ53" s="10" t="str">
        <f t="shared" si="155"/>
        <v/>
      </c>
      <c r="FK53" s="10" t="e">
        <f>IF(AND(Include_study="Yes",Sufficient_data="Yes"),'Publication Bias Analysis'!AR53,NA())</f>
        <v>#N/A</v>
      </c>
      <c r="FL53" s="28" t="e">
        <f>IF(AND(Include_study="Yes",Sufficient_data="Yes"),'Publication Bias Analysis'!AS53,NA())</f>
        <v>#N/A</v>
      </c>
      <c r="FM53" s="10" t="str">
        <f>IF(AND(Include_study="Yes",Sufficient_data="Yes"),'Publication Bias Analysis'!AR:AR-AVERAGE('Publication Bias Analysis'!AR:AR),"")</f>
        <v/>
      </c>
      <c r="FN53" s="40" t="str">
        <f>IF(AND(Include_study="Yes",Sufficient_data="Yes"),FL:FL-('Publication Bias Analysis'!AV$30+FK:FK*'Publication Bias Analysis'!AV$31),"")</f>
        <v/>
      </c>
      <c r="FT53" s="133"/>
      <c r="FU53" s="10" t="str">
        <f t="shared" si="156"/>
        <v/>
      </c>
      <c r="FV53" s="19" t="str">
        <f t="shared" si="185"/>
        <v/>
      </c>
      <c r="FW53" s="40" t="str">
        <f t="shared" si="79"/>
        <v/>
      </c>
    </row>
    <row r="54" spans="1:179" x14ac:dyDescent="0.2">
      <c r="A54" s="129"/>
      <c r="B54" s="26" t="str">
        <f t="shared" si="157"/>
        <v/>
      </c>
      <c r="C54" s="26" t="str">
        <f>IF(B54&lt;&gt;"",IF(B54=0,COUNTIF(B$2:B53,0)+1,COUNTIF(B$2:B53,B54)+B54+COUNTIF(B:B,0)),"")</f>
        <v/>
      </c>
      <c r="D54" s="26" t="str">
        <f t="shared" si="92"/>
        <v/>
      </c>
      <c r="E54" s="10" t="str">
        <f>IF(AND(Sufficient_data="Yes",Include_study="Yes",Input!Study_name&lt;&gt;""),Input!Study_name,"")</f>
        <v/>
      </c>
      <c r="F54" s="10" t="str">
        <f>IF(AND(Sufficient_data="Yes",Include_study="Yes"),Input!Correlation,"")</f>
        <v/>
      </c>
      <c r="G54" s="10" t="str">
        <f t="shared" si="93"/>
        <v/>
      </c>
      <c r="H54" s="10" t="str">
        <f>IF(AND(Sufficient_data="Yes",Include_study="Yes"),Input!Number_of_subjects,"")</f>
        <v/>
      </c>
      <c r="I54" s="10" t="str">
        <f t="shared" si="186"/>
        <v/>
      </c>
      <c r="J54" s="10" t="str">
        <f t="shared" si="94"/>
        <v/>
      </c>
      <c r="K54" s="10" t="str">
        <f t="shared" si="95"/>
        <v/>
      </c>
      <c r="L54" s="10" t="str">
        <f t="shared" si="96"/>
        <v/>
      </c>
      <c r="M54" s="10" t="str">
        <f t="shared" si="97"/>
        <v/>
      </c>
      <c r="N54" s="10" t="str">
        <f t="shared" si="98"/>
        <v/>
      </c>
      <c r="O54" s="106" t="str">
        <f t="shared" si="99"/>
        <v/>
      </c>
      <c r="P54" s="68" t="str">
        <f t="shared" si="100"/>
        <v/>
      </c>
      <c r="R54" s="57" t="e">
        <f t="shared" si="101"/>
        <v>#N/A</v>
      </c>
      <c r="S54" s="10" t="e">
        <f t="shared" si="102"/>
        <v>#N/A</v>
      </c>
      <c r="T54" s="40" t="e">
        <f t="shared" si="103"/>
        <v>#N/A</v>
      </c>
      <c r="Y54" s="129"/>
      <c r="Z54" s="26" t="str">
        <f t="shared" si="104"/>
        <v/>
      </c>
      <c r="AA54" s="26" t="str">
        <f>IF(AND(Sufficient_data="Yes",Include_study="Yes",Input!Study_name&lt;&gt;"",Subgroup&lt;&gt;""),Input!Study_name,"")</f>
        <v/>
      </c>
      <c r="AB54" s="10" t="str">
        <f t="shared" si="105"/>
        <v/>
      </c>
      <c r="AC54" s="10" t="str">
        <f>IF(AND(Sufficient_data="Yes",Include_study="Yes",Subgroup&lt;&gt;""),Input!Correlation,"")</f>
        <v/>
      </c>
      <c r="AD54" s="10" t="str">
        <f t="shared" si="158"/>
        <v/>
      </c>
      <c r="AE54" s="10" t="str">
        <f t="shared" si="107"/>
        <v/>
      </c>
      <c r="AF54" s="10" t="str">
        <f t="shared" si="159"/>
        <v/>
      </c>
      <c r="AG54" s="10" t="str">
        <f t="shared" si="109"/>
        <v/>
      </c>
      <c r="AH54" s="4" t="str">
        <f t="shared" si="160"/>
        <v/>
      </c>
      <c r="AI54" s="35" t="str">
        <f t="shared" si="111"/>
        <v/>
      </c>
      <c r="AJ54" s="108" t="str">
        <f t="shared" si="112"/>
        <v/>
      </c>
      <c r="AK54" s="68" t="str">
        <f t="shared" si="113"/>
        <v/>
      </c>
      <c r="AL54" s="9"/>
      <c r="AM54" s="57" t="e">
        <f t="shared" si="161"/>
        <v>#N/A</v>
      </c>
      <c r="AN54" s="10" t="e">
        <f t="shared" si="162"/>
        <v>#N/A</v>
      </c>
      <c r="AO54" s="40" t="e">
        <f t="shared" si="163"/>
        <v>#N/A</v>
      </c>
      <c r="AP54" s="9"/>
      <c r="AQ54" s="71" t="str">
        <f t="shared" si="164"/>
        <v/>
      </c>
      <c r="AR54" s="10" t="str">
        <f>IF(AND(Sufficient_data="Yes",Include_study="Yes",Subgroup&lt;&gt;""),IF(COUNTIFS(Input!F$2:F53,"="&amp;"Yes",Input!C$2:C53,"="&amp;"Yes",Input!G$2:G53,"="&amp;Subgroup)&gt;0,"",Subgroup),"")</f>
        <v/>
      </c>
      <c r="AS54" s="26" t="str">
        <f t="shared" si="165"/>
        <v/>
      </c>
      <c r="AT54" s="14" t="str">
        <f t="shared" si="166"/>
        <v/>
      </c>
      <c r="AU54" s="10" t="str">
        <f t="shared" si="167"/>
        <v/>
      </c>
      <c r="AV54" s="19" t="str">
        <f t="shared" si="168"/>
        <v/>
      </c>
      <c r="AW54" s="10" t="str">
        <f t="shared" si="169"/>
        <v/>
      </c>
      <c r="AX54" s="10" t="str">
        <f t="shared" si="170"/>
        <v/>
      </c>
      <c r="AY54" s="10" t="str">
        <f t="shared" si="124"/>
        <v/>
      </c>
      <c r="AZ54" s="10" t="str">
        <f t="shared" si="171"/>
        <v/>
      </c>
      <c r="BA54" s="10" t="str">
        <f t="shared" si="172"/>
        <v/>
      </c>
      <c r="BB54" s="10" t="str">
        <f t="shared" si="127"/>
        <v/>
      </c>
      <c r="BC54" s="10" t="str">
        <f t="shared" si="173"/>
        <v/>
      </c>
      <c r="BD54" s="26" t="str">
        <f t="shared" si="174"/>
        <v/>
      </c>
      <c r="BE54" s="10" t="str">
        <f t="shared" si="130"/>
        <v/>
      </c>
      <c r="BF54" s="10" t="str">
        <f t="shared" si="131"/>
        <v/>
      </c>
      <c r="BG54" s="10" t="str">
        <f t="shared" si="175"/>
        <v/>
      </c>
      <c r="BH54" s="10" t="str">
        <f t="shared" si="176"/>
        <v/>
      </c>
      <c r="BI54" s="10" t="str">
        <f t="shared" si="134"/>
        <v/>
      </c>
      <c r="BJ54" s="10" t="str">
        <f t="shared" si="135"/>
        <v/>
      </c>
      <c r="BK54" s="10" t="str">
        <f t="shared" si="177"/>
        <v/>
      </c>
      <c r="BL54" s="10" t="str">
        <f t="shared" si="178"/>
        <v/>
      </c>
      <c r="BM54" s="10" t="str">
        <f t="shared" si="179"/>
        <v/>
      </c>
      <c r="BN54" s="10" t="e">
        <f t="shared" si="180"/>
        <v>#N/A</v>
      </c>
      <c r="BO54" s="10" t="str">
        <f t="shared" si="181"/>
        <v/>
      </c>
      <c r="BP54" s="10" t="str">
        <f t="shared" si="182"/>
        <v/>
      </c>
      <c r="BQ54" s="10" t="str">
        <f t="shared" si="142"/>
        <v/>
      </c>
      <c r="BR54" s="28" t="str">
        <f t="shared" si="183"/>
        <v/>
      </c>
      <c r="BS54" s="40" t="str">
        <f t="shared" si="75"/>
        <v/>
      </c>
      <c r="BX54" s="138"/>
      <c r="BY54" s="10" t="e">
        <f t="shared" si="144"/>
        <v>#N/A</v>
      </c>
      <c r="BZ54" s="10" t="e">
        <f t="shared" si="145"/>
        <v>#N/A</v>
      </c>
      <c r="CA54" s="10" t="str">
        <f t="shared" si="146"/>
        <v/>
      </c>
      <c r="CB54" s="10" t="str">
        <f>IF(AND(Sufficient_data="Yes",Include_study="Yes",Moderator&lt;&gt;""),'Moderator Analysis'!F:F-CL$2,"")</f>
        <v/>
      </c>
      <c r="CC54" s="10" t="str">
        <f>IF(AND(Sufficient_data="Yes",Include_study="Yes",Moderator&lt;&gt;""),'Moderator Analysis'!E:E-CL$3,"")</f>
        <v/>
      </c>
      <c r="CD54" s="40" t="str">
        <f>IF(AND(Sufficient_data="Yes",Include_study="Yes",Moderator&lt;&gt;""),CA:CA*('Moderator Analysis'!F:F-CL$5-CL$4*'Moderator Analysis'!E:E)^2,"")</f>
        <v/>
      </c>
      <c r="CE54" s="9"/>
      <c r="CF54" s="75" t="str">
        <f t="shared" si="184"/>
        <v/>
      </c>
      <c r="CG54" s="18" t="str">
        <f>IF(AND(Sufficient_data="Yes",Include_study="Yes",CF54&lt;&gt;""),'Moderator Analysis'!F:F-'Moderator Analysis'!J$37,"")</f>
        <v/>
      </c>
      <c r="CH54" s="18" t="str">
        <f>IF(AND(Sufficient_data="Yes",Include_study="Yes",CF54&lt;&gt;""),'Moderator Analysis'!E:E-SUMPRODUCT('Moderator Analysis'!E:E,CF:CF)/SUM(CF:CF),"")</f>
        <v/>
      </c>
      <c r="CI54" s="79" t="str">
        <f>IF(AND(Sufficient_data="Yes",Include_study="Yes",CF54&lt;&gt;""),CF:CF*('Moderator Analysis'!F:F-'Moderator Analysis'!J$29-'Moderator Analysis'!J$30*'Moderator Analysis'!E:E)^2,"")</f>
        <v/>
      </c>
      <c r="CN54" s="138"/>
      <c r="CO54" s="140"/>
      <c r="CP54" s="28" t="str">
        <f>IF(AND(Include_study="Yes",Sufficient_data="Yes"),1/'Publication Bias Analysis'!F54^2,"")</f>
        <v/>
      </c>
      <c r="CQ54" s="28" t="str">
        <f>IF(AND(Include_study="Yes",Sufficient_data="Yes"),1/('Publication Bias Analysis'!F:F^2+IF(Additional_model="Fixed effect",0,Calculations!DD$11)),"")</f>
        <v/>
      </c>
      <c r="CR54" s="28" t="str">
        <f>IF(AND(Include_study="Yes",Sufficient_data="Yes"),1/('Publication Bias Analysis'!F:F^2+IF(Additional_model="Fixed effect",0,'Publication Bias Analysis'!L$32)),"")</f>
        <v/>
      </c>
      <c r="CS54" s="28" t="str">
        <f>IF(AND(Include_study="Yes",Sufficient_data="Yes"),'Publication Bias Analysis'!E:E-IF(Trim_and_fill="Off",'Publication Bias Analysis'!I$29,'Publication Bias Analysis'!I$37),"")</f>
        <v/>
      </c>
      <c r="CT54" s="28" t="str">
        <f t="shared" si="148"/>
        <v/>
      </c>
      <c r="CU54" s="28" t="str">
        <f t="shared" si="149"/>
        <v/>
      </c>
      <c r="CV54" s="90" t="str">
        <f t="shared" si="150"/>
        <v/>
      </c>
      <c r="CW54" s="89" t="str">
        <f>IF(AND(Include_study="Yes",Sufficient_data="Yes"),CV:CV+IF(DH:DH&lt;0,-1,1)*COUNTIF(CV$2:CV53,CV:CV),"")</f>
        <v/>
      </c>
      <c r="CX54" s="89" t="str">
        <f>IF(AND(Include_study="Yes",Sufficient_data="Yes"),RANK(DL:DL,DL:DL,1)*IF(DK:DK&lt;0,-1,1)+IF(DK:DK&lt;0,-1,1)*COUNTIF(CV$2:CV53,CV:CV),"")</f>
        <v/>
      </c>
      <c r="CY54" s="89" t="str">
        <f>IF(AND(Include_study="Yes",Sufficient_data="Yes"),RANK(DO:DO,DO:DO,1)*IF(DN:DN&lt;0,-1,1)+IF(DN:DN&lt;0,-1,1)*COUNTIF(CV$2:CV53,CV:CV),"")</f>
        <v/>
      </c>
      <c r="CZ54" s="10" t="e">
        <f>IF(AND(Include_study="Yes",Sufficient_data="Yes"),'Publication Bias Analysis'!E:E,NA())</f>
        <v>#N/A</v>
      </c>
      <c r="DA54" s="40" t="e">
        <f>IF(AND(Include_study="Yes",Sufficient_data="Yes"),'Publication Bias Analysis'!F:F,NA())</f>
        <v>#N/A</v>
      </c>
      <c r="DG54" s="133"/>
      <c r="DH54" s="28" t="str">
        <f>IF(AND(Include_study="Yes",Sufficient_data="Yes"),IF('Publication Bias Analysis'!L$38="Left",CZ:CZ-'Publication Bias Analysis'!I$29,'Publication Bias Analysis'!I$29-'Publication Bias Analysis'!E:E),"")</f>
        <v/>
      </c>
      <c r="DI54" s="28" t="str">
        <f t="shared" si="81"/>
        <v/>
      </c>
      <c r="DJ54" s="40" t="str">
        <f>IF(AND(Include_study="Yes",Sufficient_data="Yes"),1/('Publication Bias Analysis'!F:F^2+IF(Additional_model="Fixed effect",0,$DS$6)),"")</f>
        <v/>
      </c>
      <c r="DK54" s="28" t="str">
        <f>IF(AND(Include_study="Yes",Sufficient_data="Yes"),IF('Publication Bias Analysis'!L$38="Left",CZ:CZ-DS$3,DS$3-'Publication Bias Analysis'!E:E),"")</f>
        <v/>
      </c>
      <c r="DL54" s="28" t="str">
        <f t="shared" si="82"/>
        <v/>
      </c>
      <c r="DM54" s="40" t="str">
        <f>IF(AND(DK54&lt;&gt;"",CW54&lt;=MAX(CW:CW)-DS$7),1/('Publication Bias Analysis'!F:F^2+IF(Additional_model="Fixed effect",0,$DS$13)),"")</f>
        <v/>
      </c>
      <c r="DN54" s="10" t="str">
        <f>IF(AND(Include_study="Yes",Sufficient_data="Yes"),IF('Publication Bias Analysis'!L$38="Left",CZ:CZ-DS$10,DS$10-CZ:CZ),"")</f>
        <v/>
      </c>
      <c r="DO54" s="10" t="str">
        <f t="shared" si="83"/>
        <v/>
      </c>
      <c r="DP54" s="40" t="str">
        <f t="shared" si="151"/>
        <v/>
      </c>
      <c r="EG54" s="133"/>
      <c r="EH54" s="10" t="str">
        <f t="shared" si="66"/>
        <v/>
      </c>
      <c r="EI54" s="40" t="str">
        <f>IF(AND(Include_study="Yes",Sufficient_data="Yes"),Z_score-('Publication Bias Analysis'!P$3+'Publication Bias Analysis'!P$4*Inverse_standard_error),"")</f>
        <v/>
      </c>
      <c r="EK54" s="133"/>
      <c r="EL54" s="10" t="str">
        <f>IF(AND(Include_study="Yes",Sufficient_data="Yes"),(CZ:CZ-SUMPRODUCT(Calculations!CP:CP,'Publication Bias Analysis'!E:E)/SUM(Calculations!CP:CP))/(SQRT(EM:EM)),"")</f>
        <v/>
      </c>
      <c r="EM54" s="10" t="str">
        <f>IF(AND(Include_study="Yes",Sufficient_data="Yes"),'Publication Bias Analysis'!F:F^2-1/(SUM(Calculations!CP:CP)),"")</f>
        <v/>
      </c>
      <c r="EN54" s="14" t="str">
        <f t="shared" si="84"/>
        <v/>
      </c>
      <c r="EO54" s="14" t="str">
        <f t="shared" si="85"/>
        <v/>
      </c>
      <c r="EP54" s="14" t="str">
        <f>IF(AND(Include_study="Yes",Sufficient_data="Yes"),COUNTIFS(EN$2:EN53,"&lt;"&amp;EN54,EO$2:EO53,"&lt;"&amp;EO54)+COUNTIFS(EN55:EN$201,"&lt;"&amp;EN54,EO55:EO$201,"&lt;"&amp;EO54)+COUNTIFS(EN$2:EN53,"&gt;"&amp;EN54,EO$2:EO53,"&gt;"&amp;EO54)+COUNTIFS(EN55:EN$201,"&gt;"&amp;EN54,EO55:EO$201,"&gt;"&amp;EO54),"")</f>
        <v/>
      </c>
      <c r="EQ54" s="83" t="str">
        <f>IF(AND(Include_study="Yes",Sufficient_data="Yes"),COUNTIFS(EN$2:EN53,"&lt;"&amp;EN54,EO$2:EO53,"&gt;"&amp;EO54)+COUNTIFS(EN55:EN$201,"&lt;"&amp;EN54,EO55:EO$201,"&gt;"&amp;EO54)+COUNTIFS(EN$2:EN53,"&gt;"&amp;EN54,EO$2:EO53,"&lt;"&amp;EO54)+COUNTIFS(EN55:EN$201,"&gt;"&amp;EN54,EO55:EO$201,"&lt;"&amp;EO54),"")</f>
        <v/>
      </c>
      <c r="ES54" s="133"/>
      <c r="EX54" s="133"/>
      <c r="EY54" s="10" t="e">
        <f t="shared" si="152"/>
        <v>#N/A</v>
      </c>
      <c r="EZ54" s="10" t="e">
        <f t="shared" si="153"/>
        <v>#N/A</v>
      </c>
      <c r="FA54" s="10" t="str">
        <f t="shared" si="154"/>
        <v/>
      </c>
      <c r="FB54" s="40" t="str">
        <f>IF(AND(Include_study="Yes",Sufficient_data="Yes"),Z_score-('Publication Bias Analysis'!AK82+'Publication Bias Analysis'!AK$31*Inverse_standard_error),"")</f>
        <v/>
      </c>
      <c r="FH54" s="133"/>
      <c r="FI54" s="14" t="str">
        <f>IF(Z_score&lt;&gt;"",RANK('Publication Bias Analysis'!AS:AS,'Publication Bias Analysis'!AS:AS,1)+COUNTIF('Publication Bias Analysis'!AS$2:AS53,'Publication Bias Analysis'!AS54),"")</f>
        <v/>
      </c>
      <c r="FJ54" s="10" t="str">
        <f t="shared" si="155"/>
        <v/>
      </c>
      <c r="FK54" s="10" t="e">
        <f>IF(AND(Include_study="Yes",Sufficient_data="Yes"),'Publication Bias Analysis'!AR54,NA())</f>
        <v>#N/A</v>
      </c>
      <c r="FL54" s="28" t="e">
        <f>IF(AND(Include_study="Yes",Sufficient_data="Yes"),'Publication Bias Analysis'!AS54,NA())</f>
        <v>#N/A</v>
      </c>
      <c r="FM54" s="10" t="str">
        <f>IF(AND(Include_study="Yes",Sufficient_data="Yes"),'Publication Bias Analysis'!AR:AR-AVERAGE('Publication Bias Analysis'!AR:AR),"")</f>
        <v/>
      </c>
      <c r="FN54" s="40" t="str">
        <f>IF(AND(Include_study="Yes",Sufficient_data="Yes"),FL:FL-('Publication Bias Analysis'!AV$30+FK:FK*'Publication Bias Analysis'!AV$31),"")</f>
        <v/>
      </c>
      <c r="FT54" s="133"/>
      <c r="FU54" s="10" t="str">
        <f t="shared" si="156"/>
        <v/>
      </c>
      <c r="FV54" s="19" t="str">
        <f t="shared" si="185"/>
        <v/>
      </c>
      <c r="FW54" s="40" t="str">
        <f t="shared" si="79"/>
        <v/>
      </c>
    </row>
    <row r="55" spans="1:179" x14ac:dyDescent="0.2">
      <c r="A55" s="129"/>
      <c r="B55" s="26" t="str">
        <f t="shared" si="157"/>
        <v/>
      </c>
      <c r="C55" s="26" t="str">
        <f>IF(B55&lt;&gt;"",IF(B55=0,COUNTIF(B$2:B54,0)+1,COUNTIF(B$2:B54,B55)+B55+COUNTIF(B:B,0)),"")</f>
        <v/>
      </c>
      <c r="D55" s="26" t="str">
        <f t="shared" si="92"/>
        <v/>
      </c>
      <c r="E55" s="10" t="str">
        <f>IF(AND(Sufficient_data="Yes",Include_study="Yes",Input!Study_name&lt;&gt;""),Input!Study_name,"")</f>
        <v/>
      </c>
      <c r="F55" s="10" t="str">
        <f>IF(AND(Sufficient_data="Yes",Include_study="Yes"),Input!Correlation,"")</f>
        <v/>
      </c>
      <c r="G55" s="10" t="str">
        <f t="shared" si="93"/>
        <v/>
      </c>
      <c r="H55" s="10" t="str">
        <f>IF(AND(Sufficient_data="Yes",Include_study="Yes"),Input!Number_of_subjects,"")</f>
        <v/>
      </c>
      <c r="I55" s="10" t="str">
        <f t="shared" si="186"/>
        <v/>
      </c>
      <c r="J55" s="10" t="str">
        <f t="shared" si="94"/>
        <v/>
      </c>
      <c r="K55" s="10" t="str">
        <f t="shared" si="95"/>
        <v/>
      </c>
      <c r="L55" s="10" t="str">
        <f t="shared" si="96"/>
        <v/>
      </c>
      <c r="M55" s="10" t="str">
        <f t="shared" si="97"/>
        <v/>
      </c>
      <c r="N55" s="10" t="str">
        <f t="shared" si="98"/>
        <v/>
      </c>
      <c r="O55" s="106" t="str">
        <f t="shared" si="99"/>
        <v/>
      </c>
      <c r="P55" s="68" t="str">
        <f t="shared" si="100"/>
        <v/>
      </c>
      <c r="R55" s="57" t="e">
        <f t="shared" si="101"/>
        <v>#N/A</v>
      </c>
      <c r="S55" s="10" t="e">
        <f t="shared" si="102"/>
        <v>#N/A</v>
      </c>
      <c r="T55" s="40" t="e">
        <f t="shared" si="103"/>
        <v>#N/A</v>
      </c>
      <c r="Y55" s="129"/>
      <c r="Z55" s="26" t="str">
        <f t="shared" si="104"/>
        <v/>
      </c>
      <c r="AA55" s="26" t="str">
        <f>IF(AND(Sufficient_data="Yes",Include_study="Yes",Input!Study_name&lt;&gt;"",Subgroup&lt;&gt;""),Input!Study_name,"")</f>
        <v/>
      </c>
      <c r="AB55" s="10" t="str">
        <f t="shared" si="105"/>
        <v/>
      </c>
      <c r="AC55" s="10" t="str">
        <f>IF(AND(Sufficient_data="Yes",Include_study="Yes",Subgroup&lt;&gt;""),Input!Correlation,"")</f>
        <v/>
      </c>
      <c r="AD55" s="10" t="str">
        <f t="shared" si="158"/>
        <v/>
      </c>
      <c r="AE55" s="10" t="str">
        <f t="shared" si="107"/>
        <v/>
      </c>
      <c r="AF55" s="10" t="str">
        <f t="shared" si="159"/>
        <v/>
      </c>
      <c r="AG55" s="10" t="str">
        <f t="shared" si="109"/>
        <v/>
      </c>
      <c r="AH55" s="4" t="str">
        <f t="shared" si="160"/>
        <v/>
      </c>
      <c r="AI55" s="35" t="str">
        <f t="shared" si="111"/>
        <v/>
      </c>
      <c r="AJ55" s="108" t="str">
        <f t="shared" si="112"/>
        <v/>
      </c>
      <c r="AK55" s="68" t="str">
        <f t="shared" si="113"/>
        <v/>
      </c>
      <c r="AL55" s="9"/>
      <c r="AM55" s="57" t="e">
        <f t="shared" si="161"/>
        <v>#N/A</v>
      </c>
      <c r="AN55" s="10" t="e">
        <f t="shared" si="162"/>
        <v>#N/A</v>
      </c>
      <c r="AO55" s="40" t="e">
        <f t="shared" si="163"/>
        <v>#N/A</v>
      </c>
      <c r="AP55" s="9"/>
      <c r="AQ55" s="71" t="str">
        <f t="shared" si="164"/>
        <v/>
      </c>
      <c r="AR55" s="10" t="str">
        <f>IF(AND(Sufficient_data="Yes",Include_study="Yes",Subgroup&lt;&gt;""),IF(COUNTIFS(Input!F$2:F54,"="&amp;"Yes",Input!C$2:C54,"="&amp;"Yes",Input!G$2:G54,"="&amp;Subgroup)&gt;0,"",Subgroup),"")</f>
        <v/>
      </c>
      <c r="AS55" s="26" t="str">
        <f t="shared" si="165"/>
        <v/>
      </c>
      <c r="AT55" s="14" t="str">
        <f t="shared" si="166"/>
        <v/>
      </c>
      <c r="AU55" s="10" t="str">
        <f t="shared" si="167"/>
        <v/>
      </c>
      <c r="AV55" s="19" t="str">
        <f t="shared" si="168"/>
        <v/>
      </c>
      <c r="AW55" s="10" t="str">
        <f t="shared" si="169"/>
        <v/>
      </c>
      <c r="AX55" s="10" t="str">
        <f t="shared" si="170"/>
        <v/>
      </c>
      <c r="AY55" s="10" t="str">
        <f t="shared" si="124"/>
        <v/>
      </c>
      <c r="AZ55" s="10" t="str">
        <f t="shared" si="171"/>
        <v/>
      </c>
      <c r="BA55" s="10" t="str">
        <f t="shared" si="172"/>
        <v/>
      </c>
      <c r="BB55" s="10" t="str">
        <f t="shared" si="127"/>
        <v/>
      </c>
      <c r="BC55" s="10" t="str">
        <f t="shared" si="173"/>
        <v/>
      </c>
      <c r="BD55" s="26" t="str">
        <f t="shared" si="174"/>
        <v/>
      </c>
      <c r="BE55" s="10" t="str">
        <f t="shared" si="130"/>
        <v/>
      </c>
      <c r="BF55" s="10" t="str">
        <f t="shared" si="131"/>
        <v/>
      </c>
      <c r="BG55" s="10" t="str">
        <f t="shared" si="175"/>
        <v/>
      </c>
      <c r="BH55" s="10" t="str">
        <f t="shared" si="176"/>
        <v/>
      </c>
      <c r="BI55" s="10" t="str">
        <f t="shared" si="134"/>
        <v/>
      </c>
      <c r="BJ55" s="10" t="str">
        <f t="shared" si="135"/>
        <v/>
      </c>
      <c r="BK55" s="10" t="str">
        <f t="shared" si="177"/>
        <v/>
      </c>
      <c r="BL55" s="10" t="str">
        <f t="shared" si="178"/>
        <v/>
      </c>
      <c r="BM55" s="10" t="str">
        <f t="shared" si="179"/>
        <v/>
      </c>
      <c r="BN55" s="10" t="e">
        <f t="shared" si="180"/>
        <v>#N/A</v>
      </c>
      <c r="BO55" s="10" t="str">
        <f t="shared" si="181"/>
        <v/>
      </c>
      <c r="BP55" s="10" t="str">
        <f t="shared" si="182"/>
        <v/>
      </c>
      <c r="BQ55" s="10" t="str">
        <f t="shared" si="142"/>
        <v/>
      </c>
      <c r="BR55" s="28" t="str">
        <f t="shared" si="183"/>
        <v/>
      </c>
      <c r="BS55" s="40" t="str">
        <f t="shared" si="75"/>
        <v/>
      </c>
      <c r="BX55" s="138"/>
      <c r="BY55" s="10" t="e">
        <f t="shared" si="144"/>
        <v>#N/A</v>
      </c>
      <c r="BZ55" s="10" t="e">
        <f t="shared" si="145"/>
        <v>#N/A</v>
      </c>
      <c r="CA55" s="10" t="str">
        <f t="shared" si="146"/>
        <v/>
      </c>
      <c r="CB55" s="10" t="str">
        <f>IF(AND(Sufficient_data="Yes",Include_study="Yes",Moderator&lt;&gt;""),'Moderator Analysis'!F:F-CL$2,"")</f>
        <v/>
      </c>
      <c r="CC55" s="10" t="str">
        <f>IF(AND(Sufficient_data="Yes",Include_study="Yes",Moderator&lt;&gt;""),'Moderator Analysis'!E:E-CL$3,"")</f>
        <v/>
      </c>
      <c r="CD55" s="40" t="str">
        <f>IF(AND(Sufficient_data="Yes",Include_study="Yes",Moderator&lt;&gt;""),CA:CA*('Moderator Analysis'!F:F-CL$5-CL$4*'Moderator Analysis'!E:E)^2,"")</f>
        <v/>
      </c>
      <c r="CE55" s="9"/>
      <c r="CF55" s="75" t="str">
        <f t="shared" si="184"/>
        <v/>
      </c>
      <c r="CG55" s="18" t="str">
        <f>IF(AND(Sufficient_data="Yes",Include_study="Yes",CF55&lt;&gt;""),'Moderator Analysis'!F:F-'Moderator Analysis'!J$37,"")</f>
        <v/>
      </c>
      <c r="CH55" s="18" t="str">
        <f>IF(AND(Sufficient_data="Yes",Include_study="Yes",CF55&lt;&gt;""),'Moderator Analysis'!E:E-SUMPRODUCT('Moderator Analysis'!E:E,CF:CF)/SUM(CF:CF),"")</f>
        <v/>
      </c>
      <c r="CI55" s="79" t="str">
        <f>IF(AND(Sufficient_data="Yes",Include_study="Yes",CF55&lt;&gt;""),CF:CF*('Moderator Analysis'!F:F-'Moderator Analysis'!J$29-'Moderator Analysis'!J$30*'Moderator Analysis'!E:E)^2,"")</f>
        <v/>
      </c>
      <c r="CN55" s="138"/>
      <c r="CO55" s="140"/>
      <c r="CP55" s="28" t="str">
        <f>IF(AND(Include_study="Yes",Sufficient_data="Yes"),1/'Publication Bias Analysis'!F55^2,"")</f>
        <v/>
      </c>
      <c r="CQ55" s="28" t="str">
        <f>IF(AND(Include_study="Yes",Sufficient_data="Yes"),1/('Publication Bias Analysis'!F:F^2+IF(Additional_model="Fixed effect",0,Calculations!DD$11)),"")</f>
        <v/>
      </c>
      <c r="CR55" s="28" t="str">
        <f>IF(AND(Include_study="Yes",Sufficient_data="Yes"),1/('Publication Bias Analysis'!F:F^2+IF(Additional_model="Fixed effect",0,'Publication Bias Analysis'!L$32)),"")</f>
        <v/>
      </c>
      <c r="CS55" s="28" t="str">
        <f>IF(AND(Include_study="Yes",Sufficient_data="Yes"),'Publication Bias Analysis'!E:E-IF(Trim_and_fill="Off",'Publication Bias Analysis'!I$29,'Publication Bias Analysis'!I$37),"")</f>
        <v/>
      </c>
      <c r="CT55" s="28" t="str">
        <f t="shared" si="148"/>
        <v/>
      </c>
      <c r="CU55" s="28" t="str">
        <f t="shared" si="149"/>
        <v/>
      </c>
      <c r="CV55" s="90" t="str">
        <f t="shared" si="150"/>
        <v/>
      </c>
      <c r="CW55" s="89" t="str">
        <f>IF(AND(Include_study="Yes",Sufficient_data="Yes"),CV:CV+IF(DH:DH&lt;0,-1,1)*COUNTIF(CV$2:CV54,CV:CV),"")</f>
        <v/>
      </c>
      <c r="CX55" s="89" t="str">
        <f>IF(AND(Include_study="Yes",Sufficient_data="Yes"),RANK(DL:DL,DL:DL,1)*IF(DK:DK&lt;0,-1,1)+IF(DK:DK&lt;0,-1,1)*COUNTIF(CV$2:CV54,CV:CV),"")</f>
        <v/>
      </c>
      <c r="CY55" s="89" t="str">
        <f>IF(AND(Include_study="Yes",Sufficient_data="Yes"),RANK(DO:DO,DO:DO,1)*IF(DN:DN&lt;0,-1,1)+IF(DN:DN&lt;0,-1,1)*COUNTIF(CV$2:CV54,CV:CV),"")</f>
        <v/>
      </c>
      <c r="CZ55" s="10" t="e">
        <f>IF(AND(Include_study="Yes",Sufficient_data="Yes"),'Publication Bias Analysis'!E:E,NA())</f>
        <v>#N/A</v>
      </c>
      <c r="DA55" s="40" t="e">
        <f>IF(AND(Include_study="Yes",Sufficient_data="Yes"),'Publication Bias Analysis'!F:F,NA())</f>
        <v>#N/A</v>
      </c>
      <c r="DG55" s="133"/>
      <c r="DH55" s="28" t="str">
        <f>IF(AND(Include_study="Yes",Sufficient_data="Yes"),IF('Publication Bias Analysis'!L$38="Left",CZ:CZ-'Publication Bias Analysis'!I$29,'Publication Bias Analysis'!I$29-'Publication Bias Analysis'!E:E),"")</f>
        <v/>
      </c>
      <c r="DI55" s="28" t="str">
        <f t="shared" si="81"/>
        <v/>
      </c>
      <c r="DJ55" s="40" t="str">
        <f>IF(AND(Include_study="Yes",Sufficient_data="Yes"),1/('Publication Bias Analysis'!F:F^2+IF(Additional_model="Fixed effect",0,$DS$6)),"")</f>
        <v/>
      </c>
      <c r="DK55" s="28" t="str">
        <f>IF(AND(Include_study="Yes",Sufficient_data="Yes"),IF('Publication Bias Analysis'!L$38="Left",CZ:CZ-DS$3,DS$3-'Publication Bias Analysis'!E:E),"")</f>
        <v/>
      </c>
      <c r="DL55" s="28" t="str">
        <f t="shared" si="82"/>
        <v/>
      </c>
      <c r="DM55" s="40" t="str">
        <f>IF(AND(DK55&lt;&gt;"",CW55&lt;=MAX(CW:CW)-DS$7),1/('Publication Bias Analysis'!F:F^2+IF(Additional_model="Fixed effect",0,$DS$13)),"")</f>
        <v/>
      </c>
      <c r="DN55" s="10" t="str">
        <f>IF(AND(Include_study="Yes",Sufficient_data="Yes"),IF('Publication Bias Analysis'!L$38="Left",CZ:CZ-DS$10,DS$10-CZ:CZ),"")</f>
        <v/>
      </c>
      <c r="DO55" s="10" t="str">
        <f t="shared" si="83"/>
        <v/>
      </c>
      <c r="DP55" s="40" t="str">
        <f t="shared" si="151"/>
        <v/>
      </c>
      <c r="EG55" s="133"/>
      <c r="EH55" s="10" t="str">
        <f t="shared" si="66"/>
        <v/>
      </c>
      <c r="EI55" s="40" t="str">
        <f>IF(AND(Include_study="Yes",Sufficient_data="Yes"),Z_score-('Publication Bias Analysis'!P$3+'Publication Bias Analysis'!P$4*Inverse_standard_error),"")</f>
        <v/>
      </c>
      <c r="EK55" s="133"/>
      <c r="EL55" s="10" t="str">
        <f>IF(AND(Include_study="Yes",Sufficient_data="Yes"),(CZ:CZ-SUMPRODUCT(Calculations!CP:CP,'Publication Bias Analysis'!E:E)/SUM(Calculations!CP:CP))/(SQRT(EM:EM)),"")</f>
        <v/>
      </c>
      <c r="EM55" s="10" t="str">
        <f>IF(AND(Include_study="Yes",Sufficient_data="Yes"),'Publication Bias Analysis'!F:F^2-1/(SUM(Calculations!CP:CP)),"")</f>
        <v/>
      </c>
      <c r="EN55" s="14" t="str">
        <f t="shared" si="84"/>
        <v/>
      </c>
      <c r="EO55" s="14" t="str">
        <f t="shared" si="85"/>
        <v/>
      </c>
      <c r="EP55" s="14" t="str">
        <f>IF(AND(Include_study="Yes",Sufficient_data="Yes"),COUNTIFS(EN$2:EN54,"&lt;"&amp;EN55,EO$2:EO54,"&lt;"&amp;EO55)+COUNTIFS(EN56:EN$201,"&lt;"&amp;EN55,EO56:EO$201,"&lt;"&amp;EO55)+COUNTIFS(EN$2:EN54,"&gt;"&amp;EN55,EO$2:EO54,"&gt;"&amp;EO55)+COUNTIFS(EN56:EN$201,"&gt;"&amp;EN55,EO56:EO$201,"&gt;"&amp;EO55),"")</f>
        <v/>
      </c>
      <c r="EQ55" s="83" t="str">
        <f>IF(AND(Include_study="Yes",Sufficient_data="Yes"),COUNTIFS(EN$2:EN54,"&lt;"&amp;EN55,EO$2:EO54,"&gt;"&amp;EO55)+COUNTIFS(EN56:EN$201,"&lt;"&amp;EN55,EO56:EO$201,"&gt;"&amp;EO55)+COUNTIFS(EN$2:EN54,"&gt;"&amp;EN55,EO$2:EO54,"&lt;"&amp;EO55)+COUNTIFS(EN56:EN$201,"&gt;"&amp;EN55,EO56:EO$201,"&lt;"&amp;EO55),"")</f>
        <v/>
      </c>
      <c r="ES55" s="133"/>
      <c r="EX55" s="133"/>
      <c r="EY55" s="10" t="e">
        <f t="shared" si="152"/>
        <v>#N/A</v>
      </c>
      <c r="EZ55" s="10" t="e">
        <f t="shared" si="153"/>
        <v>#N/A</v>
      </c>
      <c r="FA55" s="10" t="str">
        <f t="shared" si="154"/>
        <v/>
      </c>
      <c r="FB55" s="40" t="str">
        <f>IF(AND(Include_study="Yes",Sufficient_data="Yes"),Z_score-('Publication Bias Analysis'!AK83+'Publication Bias Analysis'!AK$31*Inverse_standard_error),"")</f>
        <v/>
      </c>
      <c r="FH55" s="133"/>
      <c r="FI55" s="14" t="str">
        <f>IF(Z_score&lt;&gt;"",RANK('Publication Bias Analysis'!AS:AS,'Publication Bias Analysis'!AS:AS,1)+COUNTIF('Publication Bias Analysis'!AS$2:AS54,'Publication Bias Analysis'!AS55),"")</f>
        <v/>
      </c>
      <c r="FJ55" s="10" t="str">
        <f t="shared" si="155"/>
        <v/>
      </c>
      <c r="FK55" s="10" t="e">
        <f>IF(AND(Include_study="Yes",Sufficient_data="Yes"),'Publication Bias Analysis'!AR55,NA())</f>
        <v>#N/A</v>
      </c>
      <c r="FL55" s="28" t="e">
        <f>IF(AND(Include_study="Yes",Sufficient_data="Yes"),'Publication Bias Analysis'!AS55,NA())</f>
        <v>#N/A</v>
      </c>
      <c r="FM55" s="10" t="str">
        <f>IF(AND(Include_study="Yes",Sufficient_data="Yes"),'Publication Bias Analysis'!AR:AR-AVERAGE('Publication Bias Analysis'!AR:AR),"")</f>
        <v/>
      </c>
      <c r="FN55" s="40" t="str">
        <f>IF(AND(Include_study="Yes",Sufficient_data="Yes"),FL:FL-('Publication Bias Analysis'!AV$30+FK:FK*'Publication Bias Analysis'!AV$31),"")</f>
        <v/>
      </c>
      <c r="FT55" s="133"/>
      <c r="FU55" s="10" t="str">
        <f t="shared" si="156"/>
        <v/>
      </c>
      <c r="FV55" s="19" t="str">
        <f t="shared" si="185"/>
        <v/>
      </c>
      <c r="FW55" s="40" t="str">
        <f t="shared" si="79"/>
        <v/>
      </c>
    </row>
    <row r="56" spans="1:179" x14ac:dyDescent="0.2">
      <c r="A56" s="129"/>
      <c r="B56" s="26" t="str">
        <f t="shared" si="157"/>
        <v/>
      </c>
      <c r="C56" s="26" t="str">
        <f>IF(B56&lt;&gt;"",IF(B56=0,COUNTIF(B$2:B55,0)+1,COUNTIF(B$2:B55,B56)+B56+COUNTIF(B:B,0)),"")</f>
        <v/>
      </c>
      <c r="D56" s="26" t="str">
        <f t="shared" si="92"/>
        <v/>
      </c>
      <c r="E56" s="10" t="str">
        <f>IF(AND(Sufficient_data="Yes",Include_study="Yes",Input!Study_name&lt;&gt;""),Input!Study_name,"")</f>
        <v/>
      </c>
      <c r="F56" s="10" t="str">
        <f>IF(AND(Sufficient_data="Yes",Include_study="Yes"),Input!Correlation,"")</f>
        <v/>
      </c>
      <c r="G56" s="10" t="str">
        <f t="shared" si="93"/>
        <v/>
      </c>
      <c r="H56" s="10" t="str">
        <f>IF(AND(Sufficient_data="Yes",Include_study="Yes"),Input!Number_of_subjects,"")</f>
        <v/>
      </c>
      <c r="I56" s="10" t="str">
        <f t="shared" si="186"/>
        <v/>
      </c>
      <c r="J56" s="10" t="str">
        <f t="shared" si="94"/>
        <v/>
      </c>
      <c r="K56" s="10" t="str">
        <f t="shared" si="95"/>
        <v/>
      </c>
      <c r="L56" s="10" t="str">
        <f t="shared" si="96"/>
        <v/>
      </c>
      <c r="M56" s="10" t="str">
        <f t="shared" si="97"/>
        <v/>
      </c>
      <c r="N56" s="10" t="str">
        <f t="shared" si="98"/>
        <v/>
      </c>
      <c r="O56" s="106" t="str">
        <f t="shared" si="99"/>
        <v/>
      </c>
      <c r="P56" s="68" t="str">
        <f t="shared" si="100"/>
        <v/>
      </c>
      <c r="R56" s="57" t="e">
        <f t="shared" si="101"/>
        <v>#N/A</v>
      </c>
      <c r="S56" s="10" t="e">
        <f t="shared" si="102"/>
        <v>#N/A</v>
      </c>
      <c r="T56" s="40" t="e">
        <f t="shared" si="103"/>
        <v>#N/A</v>
      </c>
      <c r="Y56" s="129"/>
      <c r="Z56" s="26" t="str">
        <f t="shared" si="104"/>
        <v/>
      </c>
      <c r="AA56" s="26" t="str">
        <f>IF(AND(Sufficient_data="Yes",Include_study="Yes",Input!Study_name&lt;&gt;"",Subgroup&lt;&gt;""),Input!Study_name,"")</f>
        <v/>
      </c>
      <c r="AB56" s="10" t="str">
        <f t="shared" si="105"/>
        <v/>
      </c>
      <c r="AC56" s="10" t="str">
        <f>IF(AND(Sufficient_data="Yes",Include_study="Yes",Subgroup&lt;&gt;""),Input!Correlation,"")</f>
        <v/>
      </c>
      <c r="AD56" s="10" t="str">
        <f t="shared" si="158"/>
        <v/>
      </c>
      <c r="AE56" s="10" t="str">
        <f t="shared" si="107"/>
        <v/>
      </c>
      <c r="AF56" s="10" t="str">
        <f t="shared" si="159"/>
        <v/>
      </c>
      <c r="AG56" s="10" t="str">
        <f t="shared" si="109"/>
        <v/>
      </c>
      <c r="AH56" s="4" t="str">
        <f t="shared" si="160"/>
        <v/>
      </c>
      <c r="AI56" s="35" t="str">
        <f t="shared" si="111"/>
        <v/>
      </c>
      <c r="AJ56" s="108" t="str">
        <f t="shared" si="112"/>
        <v/>
      </c>
      <c r="AK56" s="68" t="str">
        <f t="shared" si="113"/>
        <v/>
      </c>
      <c r="AL56" s="9"/>
      <c r="AM56" s="57" t="e">
        <f t="shared" si="161"/>
        <v>#N/A</v>
      </c>
      <c r="AN56" s="10" t="e">
        <f t="shared" si="162"/>
        <v>#N/A</v>
      </c>
      <c r="AO56" s="40" t="e">
        <f t="shared" si="163"/>
        <v>#N/A</v>
      </c>
      <c r="AP56" s="9"/>
      <c r="AQ56" s="71" t="str">
        <f t="shared" si="164"/>
        <v/>
      </c>
      <c r="AR56" s="10" t="str">
        <f>IF(AND(Sufficient_data="Yes",Include_study="Yes",Subgroup&lt;&gt;""),IF(COUNTIFS(Input!F$2:F55,"="&amp;"Yes",Input!C$2:C55,"="&amp;"Yes",Input!G$2:G55,"="&amp;Subgroup)&gt;0,"",Subgroup),"")</f>
        <v/>
      </c>
      <c r="AS56" s="26" t="str">
        <f t="shared" si="165"/>
        <v/>
      </c>
      <c r="AT56" s="14" t="str">
        <f t="shared" si="166"/>
        <v/>
      </c>
      <c r="AU56" s="10" t="str">
        <f t="shared" si="167"/>
        <v/>
      </c>
      <c r="AV56" s="19" t="str">
        <f t="shared" si="168"/>
        <v/>
      </c>
      <c r="AW56" s="10" t="str">
        <f t="shared" si="169"/>
        <v/>
      </c>
      <c r="AX56" s="10" t="str">
        <f t="shared" si="170"/>
        <v/>
      </c>
      <c r="AY56" s="10" t="str">
        <f t="shared" si="124"/>
        <v/>
      </c>
      <c r="AZ56" s="10" t="str">
        <f t="shared" si="171"/>
        <v/>
      </c>
      <c r="BA56" s="10" t="str">
        <f t="shared" si="172"/>
        <v/>
      </c>
      <c r="BB56" s="10" t="str">
        <f t="shared" si="127"/>
        <v/>
      </c>
      <c r="BC56" s="10" t="str">
        <f t="shared" si="173"/>
        <v/>
      </c>
      <c r="BD56" s="26" t="str">
        <f t="shared" si="174"/>
        <v/>
      </c>
      <c r="BE56" s="10" t="str">
        <f t="shared" si="130"/>
        <v/>
      </c>
      <c r="BF56" s="10" t="str">
        <f t="shared" si="131"/>
        <v/>
      </c>
      <c r="BG56" s="10" t="str">
        <f t="shared" si="175"/>
        <v/>
      </c>
      <c r="BH56" s="10" t="str">
        <f t="shared" si="176"/>
        <v/>
      </c>
      <c r="BI56" s="10" t="str">
        <f t="shared" si="134"/>
        <v/>
      </c>
      <c r="BJ56" s="10" t="str">
        <f t="shared" si="135"/>
        <v/>
      </c>
      <c r="BK56" s="10" t="str">
        <f t="shared" si="177"/>
        <v/>
      </c>
      <c r="BL56" s="10" t="str">
        <f t="shared" si="178"/>
        <v/>
      </c>
      <c r="BM56" s="10" t="str">
        <f t="shared" si="179"/>
        <v/>
      </c>
      <c r="BN56" s="10" t="e">
        <f t="shared" si="180"/>
        <v>#N/A</v>
      </c>
      <c r="BO56" s="10" t="str">
        <f t="shared" si="181"/>
        <v/>
      </c>
      <c r="BP56" s="10" t="str">
        <f t="shared" si="182"/>
        <v/>
      </c>
      <c r="BQ56" s="10" t="str">
        <f t="shared" si="142"/>
        <v/>
      </c>
      <c r="BR56" s="28" t="str">
        <f t="shared" si="183"/>
        <v/>
      </c>
      <c r="BS56" s="40" t="str">
        <f t="shared" si="75"/>
        <v/>
      </c>
      <c r="BX56" s="138"/>
      <c r="BY56" s="10" t="e">
        <f t="shared" si="144"/>
        <v>#N/A</v>
      </c>
      <c r="BZ56" s="10" t="e">
        <f t="shared" si="145"/>
        <v>#N/A</v>
      </c>
      <c r="CA56" s="10" t="str">
        <f t="shared" si="146"/>
        <v/>
      </c>
      <c r="CB56" s="10" t="str">
        <f>IF(AND(Sufficient_data="Yes",Include_study="Yes",Moderator&lt;&gt;""),'Moderator Analysis'!F:F-CL$2,"")</f>
        <v/>
      </c>
      <c r="CC56" s="10" t="str">
        <f>IF(AND(Sufficient_data="Yes",Include_study="Yes",Moderator&lt;&gt;""),'Moderator Analysis'!E:E-CL$3,"")</f>
        <v/>
      </c>
      <c r="CD56" s="40" t="str">
        <f>IF(AND(Sufficient_data="Yes",Include_study="Yes",Moderator&lt;&gt;""),CA:CA*('Moderator Analysis'!F:F-CL$5-CL$4*'Moderator Analysis'!E:E)^2,"")</f>
        <v/>
      </c>
      <c r="CE56" s="9"/>
      <c r="CF56" s="75" t="str">
        <f t="shared" si="184"/>
        <v/>
      </c>
      <c r="CG56" s="18" t="str">
        <f>IF(AND(Sufficient_data="Yes",Include_study="Yes",CF56&lt;&gt;""),'Moderator Analysis'!F:F-'Moderator Analysis'!J$37,"")</f>
        <v/>
      </c>
      <c r="CH56" s="18" t="str">
        <f>IF(AND(Sufficient_data="Yes",Include_study="Yes",CF56&lt;&gt;""),'Moderator Analysis'!E:E-SUMPRODUCT('Moderator Analysis'!E:E,CF:CF)/SUM(CF:CF),"")</f>
        <v/>
      </c>
      <c r="CI56" s="79" t="str">
        <f>IF(AND(Sufficient_data="Yes",Include_study="Yes",CF56&lt;&gt;""),CF:CF*('Moderator Analysis'!F:F-'Moderator Analysis'!J$29-'Moderator Analysis'!J$30*'Moderator Analysis'!E:E)^2,"")</f>
        <v/>
      </c>
      <c r="CN56" s="138"/>
      <c r="CO56" s="140"/>
      <c r="CP56" s="28" t="str">
        <f>IF(AND(Include_study="Yes",Sufficient_data="Yes"),1/'Publication Bias Analysis'!F56^2,"")</f>
        <v/>
      </c>
      <c r="CQ56" s="28" t="str">
        <f>IF(AND(Include_study="Yes",Sufficient_data="Yes"),1/('Publication Bias Analysis'!F:F^2+IF(Additional_model="Fixed effect",0,Calculations!DD$11)),"")</f>
        <v/>
      </c>
      <c r="CR56" s="28" t="str">
        <f>IF(AND(Include_study="Yes",Sufficient_data="Yes"),1/('Publication Bias Analysis'!F:F^2+IF(Additional_model="Fixed effect",0,'Publication Bias Analysis'!L$32)),"")</f>
        <v/>
      </c>
      <c r="CS56" s="28" t="str">
        <f>IF(AND(Include_study="Yes",Sufficient_data="Yes"),'Publication Bias Analysis'!E:E-IF(Trim_and_fill="Off",'Publication Bias Analysis'!I$29,'Publication Bias Analysis'!I$37),"")</f>
        <v/>
      </c>
      <c r="CT56" s="28" t="str">
        <f t="shared" si="148"/>
        <v/>
      </c>
      <c r="CU56" s="28" t="str">
        <f t="shared" si="149"/>
        <v/>
      </c>
      <c r="CV56" s="90" t="str">
        <f t="shared" si="150"/>
        <v/>
      </c>
      <c r="CW56" s="89" t="str">
        <f>IF(AND(Include_study="Yes",Sufficient_data="Yes"),CV:CV+IF(DH:DH&lt;0,-1,1)*COUNTIF(CV$2:CV55,CV:CV),"")</f>
        <v/>
      </c>
      <c r="CX56" s="89" t="str">
        <f>IF(AND(Include_study="Yes",Sufficient_data="Yes"),RANK(DL:DL,DL:DL,1)*IF(DK:DK&lt;0,-1,1)+IF(DK:DK&lt;0,-1,1)*COUNTIF(CV$2:CV55,CV:CV),"")</f>
        <v/>
      </c>
      <c r="CY56" s="89" t="str">
        <f>IF(AND(Include_study="Yes",Sufficient_data="Yes"),RANK(DO:DO,DO:DO,1)*IF(DN:DN&lt;0,-1,1)+IF(DN:DN&lt;0,-1,1)*COUNTIF(CV$2:CV55,CV:CV),"")</f>
        <v/>
      </c>
      <c r="CZ56" s="10" t="e">
        <f>IF(AND(Include_study="Yes",Sufficient_data="Yes"),'Publication Bias Analysis'!E:E,NA())</f>
        <v>#N/A</v>
      </c>
      <c r="DA56" s="40" t="e">
        <f>IF(AND(Include_study="Yes",Sufficient_data="Yes"),'Publication Bias Analysis'!F:F,NA())</f>
        <v>#N/A</v>
      </c>
      <c r="DG56" s="133"/>
      <c r="DH56" s="28" t="str">
        <f>IF(AND(Include_study="Yes",Sufficient_data="Yes"),IF('Publication Bias Analysis'!L$38="Left",CZ:CZ-'Publication Bias Analysis'!I$29,'Publication Bias Analysis'!I$29-'Publication Bias Analysis'!E:E),"")</f>
        <v/>
      </c>
      <c r="DI56" s="28" t="str">
        <f t="shared" si="81"/>
        <v/>
      </c>
      <c r="DJ56" s="40" t="str">
        <f>IF(AND(Include_study="Yes",Sufficient_data="Yes"),1/('Publication Bias Analysis'!F:F^2+IF(Additional_model="Fixed effect",0,$DS$6)),"")</f>
        <v/>
      </c>
      <c r="DK56" s="28" t="str">
        <f>IF(AND(Include_study="Yes",Sufficient_data="Yes"),IF('Publication Bias Analysis'!L$38="Left",CZ:CZ-DS$3,DS$3-'Publication Bias Analysis'!E:E),"")</f>
        <v/>
      </c>
      <c r="DL56" s="28" t="str">
        <f t="shared" si="82"/>
        <v/>
      </c>
      <c r="DM56" s="40" t="str">
        <f>IF(AND(DK56&lt;&gt;"",CW56&lt;=MAX(CW:CW)-DS$7),1/('Publication Bias Analysis'!F:F^2+IF(Additional_model="Fixed effect",0,$DS$13)),"")</f>
        <v/>
      </c>
      <c r="DN56" s="10" t="str">
        <f>IF(AND(Include_study="Yes",Sufficient_data="Yes"),IF('Publication Bias Analysis'!L$38="Left",CZ:CZ-DS$10,DS$10-CZ:CZ),"")</f>
        <v/>
      </c>
      <c r="DO56" s="10" t="str">
        <f t="shared" si="83"/>
        <v/>
      </c>
      <c r="DP56" s="40" t="str">
        <f t="shared" si="151"/>
        <v/>
      </c>
      <c r="EG56" s="133"/>
      <c r="EH56" s="10" t="str">
        <f t="shared" si="66"/>
        <v/>
      </c>
      <c r="EI56" s="40" t="str">
        <f>IF(AND(Include_study="Yes",Sufficient_data="Yes"),Z_score-('Publication Bias Analysis'!P$3+'Publication Bias Analysis'!P$4*Inverse_standard_error),"")</f>
        <v/>
      </c>
      <c r="EK56" s="133"/>
      <c r="EL56" s="10" t="str">
        <f>IF(AND(Include_study="Yes",Sufficient_data="Yes"),(CZ:CZ-SUMPRODUCT(Calculations!CP:CP,'Publication Bias Analysis'!E:E)/SUM(Calculations!CP:CP))/(SQRT(EM:EM)),"")</f>
        <v/>
      </c>
      <c r="EM56" s="10" t="str">
        <f>IF(AND(Include_study="Yes",Sufficient_data="Yes"),'Publication Bias Analysis'!F:F^2-1/(SUM(Calculations!CP:CP)),"")</f>
        <v/>
      </c>
      <c r="EN56" s="14" t="str">
        <f t="shared" si="84"/>
        <v/>
      </c>
      <c r="EO56" s="14" t="str">
        <f t="shared" si="85"/>
        <v/>
      </c>
      <c r="EP56" s="14" t="str">
        <f>IF(AND(Include_study="Yes",Sufficient_data="Yes"),COUNTIFS(EN$2:EN55,"&lt;"&amp;EN56,EO$2:EO55,"&lt;"&amp;EO56)+COUNTIFS(EN57:EN$201,"&lt;"&amp;EN56,EO57:EO$201,"&lt;"&amp;EO56)+COUNTIFS(EN$2:EN55,"&gt;"&amp;EN56,EO$2:EO55,"&gt;"&amp;EO56)+COUNTIFS(EN57:EN$201,"&gt;"&amp;EN56,EO57:EO$201,"&gt;"&amp;EO56),"")</f>
        <v/>
      </c>
      <c r="EQ56" s="83" t="str">
        <f>IF(AND(Include_study="Yes",Sufficient_data="Yes"),COUNTIFS(EN$2:EN55,"&lt;"&amp;EN56,EO$2:EO55,"&gt;"&amp;EO56)+COUNTIFS(EN57:EN$201,"&lt;"&amp;EN56,EO57:EO$201,"&gt;"&amp;EO56)+COUNTIFS(EN$2:EN55,"&gt;"&amp;EN56,EO$2:EO55,"&lt;"&amp;EO56)+COUNTIFS(EN57:EN$201,"&gt;"&amp;EN56,EO57:EO$201,"&lt;"&amp;EO56),"")</f>
        <v/>
      </c>
      <c r="ES56" s="133"/>
      <c r="EX56" s="133"/>
      <c r="EY56" s="10" t="e">
        <f t="shared" si="152"/>
        <v>#N/A</v>
      </c>
      <c r="EZ56" s="10" t="e">
        <f t="shared" si="153"/>
        <v>#N/A</v>
      </c>
      <c r="FA56" s="10" t="str">
        <f t="shared" si="154"/>
        <v/>
      </c>
      <c r="FB56" s="40" t="str">
        <f>IF(AND(Include_study="Yes",Sufficient_data="Yes"),Z_score-('Publication Bias Analysis'!AK84+'Publication Bias Analysis'!AK$31*Inverse_standard_error),"")</f>
        <v/>
      </c>
      <c r="FH56" s="133"/>
      <c r="FI56" s="14" t="str">
        <f>IF(Z_score&lt;&gt;"",RANK('Publication Bias Analysis'!AS:AS,'Publication Bias Analysis'!AS:AS,1)+COUNTIF('Publication Bias Analysis'!AS$2:AS55,'Publication Bias Analysis'!AS56),"")</f>
        <v/>
      </c>
      <c r="FJ56" s="10" t="str">
        <f t="shared" si="155"/>
        <v/>
      </c>
      <c r="FK56" s="10" t="e">
        <f>IF(AND(Include_study="Yes",Sufficient_data="Yes"),'Publication Bias Analysis'!AR56,NA())</f>
        <v>#N/A</v>
      </c>
      <c r="FL56" s="28" t="e">
        <f>IF(AND(Include_study="Yes",Sufficient_data="Yes"),'Publication Bias Analysis'!AS56,NA())</f>
        <v>#N/A</v>
      </c>
      <c r="FM56" s="10" t="str">
        <f>IF(AND(Include_study="Yes",Sufficient_data="Yes"),'Publication Bias Analysis'!AR:AR-AVERAGE('Publication Bias Analysis'!AR:AR),"")</f>
        <v/>
      </c>
      <c r="FN56" s="40" t="str">
        <f>IF(AND(Include_study="Yes",Sufficient_data="Yes"),FL:FL-('Publication Bias Analysis'!AV$30+FK:FK*'Publication Bias Analysis'!AV$31),"")</f>
        <v/>
      </c>
      <c r="FT56" s="133"/>
      <c r="FU56" s="10" t="str">
        <f t="shared" si="156"/>
        <v/>
      </c>
      <c r="FV56" s="19" t="str">
        <f t="shared" si="185"/>
        <v/>
      </c>
      <c r="FW56" s="40" t="str">
        <f t="shared" si="79"/>
        <v/>
      </c>
    </row>
    <row r="57" spans="1:179" x14ac:dyDescent="0.2">
      <c r="A57" s="129"/>
      <c r="B57" s="26" t="str">
        <f t="shared" si="157"/>
        <v/>
      </c>
      <c r="C57" s="26" t="str">
        <f>IF(B57&lt;&gt;"",IF(B57=0,COUNTIF(B$2:B56,0)+1,COUNTIF(B$2:B56,B57)+B57+COUNTIF(B:B,0)),"")</f>
        <v/>
      </c>
      <c r="D57" s="26" t="str">
        <f t="shared" si="92"/>
        <v/>
      </c>
      <c r="E57" s="10" t="str">
        <f>IF(AND(Sufficient_data="Yes",Include_study="Yes",Input!Study_name&lt;&gt;""),Input!Study_name,"")</f>
        <v/>
      </c>
      <c r="F57" s="10" t="str">
        <f>IF(AND(Sufficient_data="Yes",Include_study="Yes"),Input!Correlation,"")</f>
        <v/>
      </c>
      <c r="G57" s="10" t="str">
        <f t="shared" si="93"/>
        <v/>
      </c>
      <c r="H57" s="10" t="str">
        <f>IF(AND(Sufficient_data="Yes",Include_study="Yes"),Input!Number_of_subjects,"")</f>
        <v/>
      </c>
      <c r="I57" s="10" t="str">
        <f t="shared" si="186"/>
        <v/>
      </c>
      <c r="J57" s="10" t="str">
        <f t="shared" si="94"/>
        <v/>
      </c>
      <c r="K57" s="10" t="str">
        <f t="shared" si="95"/>
        <v/>
      </c>
      <c r="L57" s="10" t="str">
        <f t="shared" si="96"/>
        <v/>
      </c>
      <c r="M57" s="10" t="str">
        <f t="shared" si="97"/>
        <v/>
      </c>
      <c r="N57" s="10" t="str">
        <f t="shared" si="98"/>
        <v/>
      </c>
      <c r="O57" s="106" t="str">
        <f t="shared" si="99"/>
        <v/>
      </c>
      <c r="P57" s="68" t="str">
        <f t="shared" si="100"/>
        <v/>
      </c>
      <c r="R57" s="57" t="e">
        <f t="shared" si="101"/>
        <v>#N/A</v>
      </c>
      <c r="S57" s="10" t="e">
        <f t="shared" si="102"/>
        <v>#N/A</v>
      </c>
      <c r="T57" s="40" t="e">
        <f t="shared" si="103"/>
        <v>#N/A</v>
      </c>
      <c r="Y57" s="129"/>
      <c r="Z57" s="26" t="str">
        <f t="shared" si="104"/>
        <v/>
      </c>
      <c r="AA57" s="26" t="str">
        <f>IF(AND(Sufficient_data="Yes",Include_study="Yes",Input!Study_name&lt;&gt;"",Subgroup&lt;&gt;""),Input!Study_name,"")</f>
        <v/>
      </c>
      <c r="AB57" s="10" t="str">
        <f t="shared" si="105"/>
        <v/>
      </c>
      <c r="AC57" s="10" t="str">
        <f>IF(AND(Sufficient_data="Yes",Include_study="Yes",Subgroup&lt;&gt;""),Input!Correlation,"")</f>
        <v/>
      </c>
      <c r="AD57" s="10" t="str">
        <f t="shared" si="158"/>
        <v/>
      </c>
      <c r="AE57" s="10" t="str">
        <f t="shared" si="107"/>
        <v/>
      </c>
      <c r="AF57" s="10" t="str">
        <f t="shared" si="159"/>
        <v/>
      </c>
      <c r="AG57" s="10" t="str">
        <f t="shared" si="109"/>
        <v/>
      </c>
      <c r="AH57" s="4" t="str">
        <f t="shared" si="160"/>
        <v/>
      </c>
      <c r="AI57" s="35" t="str">
        <f t="shared" si="111"/>
        <v/>
      </c>
      <c r="AJ57" s="108" t="str">
        <f t="shared" si="112"/>
        <v/>
      </c>
      <c r="AK57" s="68" t="str">
        <f t="shared" si="113"/>
        <v/>
      </c>
      <c r="AL57" s="9"/>
      <c r="AM57" s="57" t="e">
        <f t="shared" si="161"/>
        <v>#N/A</v>
      </c>
      <c r="AN57" s="10" t="e">
        <f t="shared" si="162"/>
        <v>#N/A</v>
      </c>
      <c r="AO57" s="40" t="e">
        <f t="shared" si="163"/>
        <v>#N/A</v>
      </c>
      <c r="AP57" s="9"/>
      <c r="AQ57" s="71" t="str">
        <f t="shared" si="164"/>
        <v/>
      </c>
      <c r="AR57" s="10" t="str">
        <f>IF(AND(Sufficient_data="Yes",Include_study="Yes",Subgroup&lt;&gt;""),IF(COUNTIFS(Input!F$2:F56,"="&amp;"Yes",Input!C$2:C56,"="&amp;"Yes",Input!G$2:G56,"="&amp;Subgroup)&gt;0,"",Subgroup),"")</f>
        <v/>
      </c>
      <c r="AS57" s="26" t="str">
        <f t="shared" si="165"/>
        <v/>
      </c>
      <c r="AT57" s="14" t="str">
        <f t="shared" si="166"/>
        <v/>
      </c>
      <c r="AU57" s="10" t="str">
        <f t="shared" si="167"/>
        <v/>
      </c>
      <c r="AV57" s="19" t="str">
        <f t="shared" si="168"/>
        <v/>
      </c>
      <c r="AW57" s="10" t="str">
        <f t="shared" si="169"/>
        <v/>
      </c>
      <c r="AX57" s="10" t="str">
        <f t="shared" si="170"/>
        <v/>
      </c>
      <c r="AY57" s="10" t="str">
        <f t="shared" si="124"/>
        <v/>
      </c>
      <c r="AZ57" s="10" t="str">
        <f t="shared" si="171"/>
        <v/>
      </c>
      <c r="BA57" s="10" t="str">
        <f t="shared" si="172"/>
        <v/>
      </c>
      <c r="BB57" s="10" t="str">
        <f t="shared" si="127"/>
        <v/>
      </c>
      <c r="BC57" s="10" t="str">
        <f t="shared" si="173"/>
        <v/>
      </c>
      <c r="BD57" s="26" t="str">
        <f t="shared" si="174"/>
        <v/>
      </c>
      <c r="BE57" s="10" t="str">
        <f t="shared" si="130"/>
        <v/>
      </c>
      <c r="BF57" s="10" t="str">
        <f t="shared" si="131"/>
        <v/>
      </c>
      <c r="BG57" s="10" t="str">
        <f t="shared" si="175"/>
        <v/>
      </c>
      <c r="BH57" s="10" t="str">
        <f t="shared" si="176"/>
        <v/>
      </c>
      <c r="BI57" s="10" t="str">
        <f t="shared" si="134"/>
        <v/>
      </c>
      <c r="BJ57" s="10" t="str">
        <f t="shared" si="135"/>
        <v/>
      </c>
      <c r="BK57" s="10" t="str">
        <f t="shared" si="177"/>
        <v/>
      </c>
      <c r="BL57" s="10" t="str">
        <f t="shared" si="178"/>
        <v/>
      </c>
      <c r="BM57" s="10" t="str">
        <f t="shared" si="179"/>
        <v/>
      </c>
      <c r="BN57" s="10" t="e">
        <f t="shared" si="180"/>
        <v>#N/A</v>
      </c>
      <c r="BO57" s="10" t="str">
        <f t="shared" si="181"/>
        <v/>
      </c>
      <c r="BP57" s="10" t="str">
        <f t="shared" si="182"/>
        <v/>
      </c>
      <c r="BQ57" s="10" t="str">
        <f t="shared" si="142"/>
        <v/>
      </c>
      <c r="BR57" s="28" t="str">
        <f t="shared" si="183"/>
        <v/>
      </c>
      <c r="BS57" s="40" t="str">
        <f t="shared" si="75"/>
        <v/>
      </c>
      <c r="BX57" s="138"/>
      <c r="BY57" s="10" t="e">
        <f t="shared" si="144"/>
        <v>#N/A</v>
      </c>
      <c r="BZ57" s="10" t="e">
        <f t="shared" si="145"/>
        <v>#N/A</v>
      </c>
      <c r="CA57" s="10" t="str">
        <f t="shared" si="146"/>
        <v/>
      </c>
      <c r="CB57" s="10" t="str">
        <f>IF(AND(Sufficient_data="Yes",Include_study="Yes",Moderator&lt;&gt;""),'Moderator Analysis'!F:F-CL$2,"")</f>
        <v/>
      </c>
      <c r="CC57" s="10" t="str">
        <f>IF(AND(Sufficient_data="Yes",Include_study="Yes",Moderator&lt;&gt;""),'Moderator Analysis'!E:E-CL$3,"")</f>
        <v/>
      </c>
      <c r="CD57" s="40" t="str">
        <f>IF(AND(Sufficient_data="Yes",Include_study="Yes",Moderator&lt;&gt;""),CA:CA*('Moderator Analysis'!F:F-CL$5-CL$4*'Moderator Analysis'!E:E)^2,"")</f>
        <v/>
      </c>
      <c r="CE57" s="9"/>
      <c r="CF57" s="75" t="str">
        <f t="shared" si="184"/>
        <v/>
      </c>
      <c r="CG57" s="18" t="str">
        <f>IF(AND(Sufficient_data="Yes",Include_study="Yes",CF57&lt;&gt;""),'Moderator Analysis'!F:F-'Moderator Analysis'!J$37,"")</f>
        <v/>
      </c>
      <c r="CH57" s="18" t="str">
        <f>IF(AND(Sufficient_data="Yes",Include_study="Yes",CF57&lt;&gt;""),'Moderator Analysis'!E:E-SUMPRODUCT('Moderator Analysis'!E:E,CF:CF)/SUM(CF:CF),"")</f>
        <v/>
      </c>
      <c r="CI57" s="79" t="str">
        <f>IF(AND(Sufficient_data="Yes",Include_study="Yes",CF57&lt;&gt;""),CF:CF*('Moderator Analysis'!F:F-'Moderator Analysis'!J$29-'Moderator Analysis'!J$30*'Moderator Analysis'!E:E)^2,"")</f>
        <v/>
      </c>
      <c r="CN57" s="138"/>
      <c r="CO57" s="140"/>
      <c r="CP57" s="28" t="str">
        <f>IF(AND(Include_study="Yes",Sufficient_data="Yes"),1/'Publication Bias Analysis'!F57^2,"")</f>
        <v/>
      </c>
      <c r="CQ57" s="28" t="str">
        <f>IF(AND(Include_study="Yes",Sufficient_data="Yes"),1/('Publication Bias Analysis'!F:F^2+IF(Additional_model="Fixed effect",0,Calculations!DD$11)),"")</f>
        <v/>
      </c>
      <c r="CR57" s="28" t="str">
        <f>IF(AND(Include_study="Yes",Sufficient_data="Yes"),1/('Publication Bias Analysis'!F:F^2+IF(Additional_model="Fixed effect",0,'Publication Bias Analysis'!L$32)),"")</f>
        <v/>
      </c>
      <c r="CS57" s="28" t="str">
        <f>IF(AND(Include_study="Yes",Sufficient_data="Yes"),'Publication Bias Analysis'!E:E-IF(Trim_and_fill="Off",'Publication Bias Analysis'!I$29,'Publication Bias Analysis'!I$37),"")</f>
        <v/>
      </c>
      <c r="CT57" s="28" t="str">
        <f t="shared" si="148"/>
        <v/>
      </c>
      <c r="CU57" s="28" t="str">
        <f t="shared" si="149"/>
        <v/>
      </c>
      <c r="CV57" s="90" t="str">
        <f t="shared" si="150"/>
        <v/>
      </c>
      <c r="CW57" s="89" t="str">
        <f>IF(AND(Include_study="Yes",Sufficient_data="Yes"),CV:CV+IF(DH:DH&lt;0,-1,1)*COUNTIF(CV$2:CV56,CV:CV),"")</f>
        <v/>
      </c>
      <c r="CX57" s="89" t="str">
        <f>IF(AND(Include_study="Yes",Sufficient_data="Yes"),RANK(DL:DL,DL:DL,1)*IF(DK:DK&lt;0,-1,1)+IF(DK:DK&lt;0,-1,1)*COUNTIF(CV$2:CV56,CV:CV),"")</f>
        <v/>
      </c>
      <c r="CY57" s="89" t="str">
        <f>IF(AND(Include_study="Yes",Sufficient_data="Yes"),RANK(DO:DO,DO:DO,1)*IF(DN:DN&lt;0,-1,1)+IF(DN:DN&lt;0,-1,1)*COUNTIF(CV$2:CV56,CV:CV),"")</f>
        <v/>
      </c>
      <c r="CZ57" s="10" t="e">
        <f>IF(AND(Include_study="Yes",Sufficient_data="Yes"),'Publication Bias Analysis'!E:E,NA())</f>
        <v>#N/A</v>
      </c>
      <c r="DA57" s="40" t="e">
        <f>IF(AND(Include_study="Yes",Sufficient_data="Yes"),'Publication Bias Analysis'!F:F,NA())</f>
        <v>#N/A</v>
      </c>
      <c r="DG57" s="133"/>
      <c r="DH57" s="28" t="str">
        <f>IF(AND(Include_study="Yes",Sufficient_data="Yes"),IF('Publication Bias Analysis'!L$38="Left",CZ:CZ-'Publication Bias Analysis'!I$29,'Publication Bias Analysis'!I$29-'Publication Bias Analysis'!E:E),"")</f>
        <v/>
      </c>
      <c r="DI57" s="28" t="str">
        <f t="shared" si="81"/>
        <v/>
      </c>
      <c r="DJ57" s="40" t="str">
        <f>IF(AND(Include_study="Yes",Sufficient_data="Yes"),1/('Publication Bias Analysis'!F:F^2+IF(Additional_model="Fixed effect",0,$DS$6)),"")</f>
        <v/>
      </c>
      <c r="DK57" s="28" t="str">
        <f>IF(AND(Include_study="Yes",Sufficient_data="Yes"),IF('Publication Bias Analysis'!L$38="Left",CZ:CZ-DS$3,DS$3-'Publication Bias Analysis'!E:E),"")</f>
        <v/>
      </c>
      <c r="DL57" s="28" t="str">
        <f t="shared" si="82"/>
        <v/>
      </c>
      <c r="DM57" s="40" t="str">
        <f>IF(AND(DK57&lt;&gt;"",CW57&lt;=MAX(CW:CW)-DS$7),1/('Publication Bias Analysis'!F:F^2+IF(Additional_model="Fixed effect",0,$DS$13)),"")</f>
        <v/>
      </c>
      <c r="DN57" s="10" t="str">
        <f>IF(AND(Include_study="Yes",Sufficient_data="Yes"),IF('Publication Bias Analysis'!L$38="Left",CZ:CZ-DS$10,DS$10-CZ:CZ),"")</f>
        <v/>
      </c>
      <c r="DO57" s="10" t="str">
        <f t="shared" si="83"/>
        <v/>
      </c>
      <c r="DP57" s="40" t="str">
        <f t="shared" si="151"/>
        <v/>
      </c>
      <c r="EG57" s="133"/>
      <c r="EH57" s="10" t="str">
        <f t="shared" si="66"/>
        <v/>
      </c>
      <c r="EI57" s="40" t="str">
        <f>IF(AND(Include_study="Yes",Sufficient_data="Yes"),Z_score-('Publication Bias Analysis'!P$3+'Publication Bias Analysis'!P$4*Inverse_standard_error),"")</f>
        <v/>
      </c>
      <c r="EK57" s="133"/>
      <c r="EL57" s="10" t="str">
        <f>IF(AND(Include_study="Yes",Sufficient_data="Yes"),(CZ:CZ-SUMPRODUCT(Calculations!CP:CP,'Publication Bias Analysis'!E:E)/SUM(Calculations!CP:CP))/(SQRT(EM:EM)),"")</f>
        <v/>
      </c>
      <c r="EM57" s="10" t="str">
        <f>IF(AND(Include_study="Yes",Sufficient_data="Yes"),'Publication Bias Analysis'!F:F^2-1/(SUM(Calculations!CP:CP)),"")</f>
        <v/>
      </c>
      <c r="EN57" s="14" t="str">
        <f t="shared" si="84"/>
        <v/>
      </c>
      <c r="EO57" s="14" t="str">
        <f t="shared" si="85"/>
        <v/>
      </c>
      <c r="EP57" s="14" t="str">
        <f>IF(AND(Include_study="Yes",Sufficient_data="Yes"),COUNTIFS(EN$2:EN56,"&lt;"&amp;EN57,EO$2:EO56,"&lt;"&amp;EO57)+COUNTIFS(EN58:EN$201,"&lt;"&amp;EN57,EO58:EO$201,"&lt;"&amp;EO57)+COUNTIFS(EN$2:EN56,"&gt;"&amp;EN57,EO$2:EO56,"&gt;"&amp;EO57)+COUNTIFS(EN58:EN$201,"&gt;"&amp;EN57,EO58:EO$201,"&gt;"&amp;EO57),"")</f>
        <v/>
      </c>
      <c r="EQ57" s="83" t="str">
        <f>IF(AND(Include_study="Yes",Sufficient_data="Yes"),COUNTIFS(EN$2:EN56,"&lt;"&amp;EN57,EO$2:EO56,"&gt;"&amp;EO57)+COUNTIFS(EN58:EN$201,"&lt;"&amp;EN57,EO58:EO$201,"&gt;"&amp;EO57)+COUNTIFS(EN$2:EN56,"&gt;"&amp;EN57,EO$2:EO56,"&lt;"&amp;EO57)+COUNTIFS(EN58:EN$201,"&gt;"&amp;EN57,EO58:EO$201,"&lt;"&amp;EO57),"")</f>
        <v/>
      </c>
      <c r="ES57" s="133"/>
      <c r="EX57" s="133"/>
      <c r="EY57" s="10" t="e">
        <f t="shared" si="152"/>
        <v>#N/A</v>
      </c>
      <c r="EZ57" s="10" t="e">
        <f t="shared" si="153"/>
        <v>#N/A</v>
      </c>
      <c r="FA57" s="10" t="str">
        <f t="shared" si="154"/>
        <v/>
      </c>
      <c r="FB57" s="40" t="str">
        <f>IF(AND(Include_study="Yes",Sufficient_data="Yes"),Z_score-('Publication Bias Analysis'!AK85+'Publication Bias Analysis'!AK$31*Inverse_standard_error),"")</f>
        <v/>
      </c>
      <c r="FH57" s="133"/>
      <c r="FI57" s="14" t="str">
        <f>IF(Z_score&lt;&gt;"",RANK('Publication Bias Analysis'!AS:AS,'Publication Bias Analysis'!AS:AS,1)+COUNTIF('Publication Bias Analysis'!AS$2:AS56,'Publication Bias Analysis'!AS57),"")</f>
        <v/>
      </c>
      <c r="FJ57" s="10" t="str">
        <f t="shared" si="155"/>
        <v/>
      </c>
      <c r="FK57" s="10" t="e">
        <f>IF(AND(Include_study="Yes",Sufficient_data="Yes"),'Publication Bias Analysis'!AR57,NA())</f>
        <v>#N/A</v>
      </c>
      <c r="FL57" s="28" t="e">
        <f>IF(AND(Include_study="Yes",Sufficient_data="Yes"),'Publication Bias Analysis'!AS57,NA())</f>
        <v>#N/A</v>
      </c>
      <c r="FM57" s="10" t="str">
        <f>IF(AND(Include_study="Yes",Sufficient_data="Yes"),'Publication Bias Analysis'!AR:AR-AVERAGE('Publication Bias Analysis'!AR:AR),"")</f>
        <v/>
      </c>
      <c r="FN57" s="40" t="str">
        <f>IF(AND(Include_study="Yes",Sufficient_data="Yes"),FL:FL-('Publication Bias Analysis'!AV$30+FK:FK*'Publication Bias Analysis'!AV$31),"")</f>
        <v/>
      </c>
      <c r="FT57" s="133"/>
      <c r="FU57" s="10" t="str">
        <f t="shared" si="156"/>
        <v/>
      </c>
      <c r="FV57" s="19" t="str">
        <f t="shared" si="185"/>
        <v/>
      </c>
      <c r="FW57" s="40" t="str">
        <f t="shared" si="79"/>
        <v/>
      </c>
    </row>
    <row r="58" spans="1:179" x14ac:dyDescent="0.2">
      <c r="A58" s="129"/>
      <c r="B58" s="26" t="str">
        <f t="shared" si="157"/>
        <v/>
      </c>
      <c r="C58" s="26" t="str">
        <f>IF(B58&lt;&gt;"",IF(B58=0,COUNTIF(B$2:B57,0)+1,COUNTIF(B$2:B57,B58)+B58+COUNTIF(B:B,0)),"")</f>
        <v/>
      </c>
      <c r="D58" s="26" t="str">
        <f t="shared" si="92"/>
        <v/>
      </c>
      <c r="E58" s="10" t="str">
        <f>IF(AND(Sufficient_data="Yes",Include_study="Yes",Input!Study_name&lt;&gt;""),Input!Study_name,"")</f>
        <v/>
      </c>
      <c r="F58" s="10" t="str">
        <f>IF(AND(Sufficient_data="Yes",Include_study="Yes"),Input!Correlation,"")</f>
        <v/>
      </c>
      <c r="G58" s="10" t="str">
        <f t="shared" si="93"/>
        <v/>
      </c>
      <c r="H58" s="10" t="str">
        <f>IF(AND(Sufficient_data="Yes",Include_study="Yes"),Input!Number_of_subjects,"")</f>
        <v/>
      </c>
      <c r="I58" s="10" t="str">
        <f t="shared" si="186"/>
        <v/>
      </c>
      <c r="J58" s="10" t="str">
        <f t="shared" si="94"/>
        <v/>
      </c>
      <c r="K58" s="10" t="str">
        <f t="shared" si="95"/>
        <v/>
      </c>
      <c r="L58" s="10" t="str">
        <f t="shared" si="96"/>
        <v/>
      </c>
      <c r="M58" s="10" t="str">
        <f t="shared" si="97"/>
        <v/>
      </c>
      <c r="N58" s="10" t="str">
        <f t="shared" si="98"/>
        <v/>
      </c>
      <c r="O58" s="106" t="str">
        <f t="shared" si="99"/>
        <v/>
      </c>
      <c r="P58" s="68" t="str">
        <f t="shared" si="100"/>
        <v/>
      </c>
      <c r="R58" s="57" t="e">
        <f t="shared" si="101"/>
        <v>#N/A</v>
      </c>
      <c r="S58" s="10" t="e">
        <f t="shared" si="102"/>
        <v>#N/A</v>
      </c>
      <c r="T58" s="40" t="e">
        <f t="shared" si="103"/>
        <v>#N/A</v>
      </c>
      <c r="Y58" s="129"/>
      <c r="Z58" s="26" t="str">
        <f t="shared" si="104"/>
        <v/>
      </c>
      <c r="AA58" s="26" t="str">
        <f>IF(AND(Sufficient_data="Yes",Include_study="Yes",Input!Study_name&lt;&gt;"",Subgroup&lt;&gt;""),Input!Study_name,"")</f>
        <v/>
      </c>
      <c r="AB58" s="10" t="str">
        <f t="shared" si="105"/>
        <v/>
      </c>
      <c r="AC58" s="10" t="str">
        <f>IF(AND(Sufficient_data="Yes",Include_study="Yes",Subgroup&lt;&gt;""),Input!Correlation,"")</f>
        <v/>
      </c>
      <c r="AD58" s="10" t="str">
        <f t="shared" si="158"/>
        <v/>
      </c>
      <c r="AE58" s="10" t="str">
        <f t="shared" si="107"/>
        <v/>
      </c>
      <c r="AF58" s="10" t="str">
        <f t="shared" si="159"/>
        <v/>
      </c>
      <c r="AG58" s="10" t="str">
        <f t="shared" si="109"/>
        <v/>
      </c>
      <c r="AH58" s="4" t="str">
        <f t="shared" si="160"/>
        <v/>
      </c>
      <c r="AI58" s="35" t="str">
        <f t="shared" si="111"/>
        <v/>
      </c>
      <c r="AJ58" s="108" t="str">
        <f t="shared" si="112"/>
        <v/>
      </c>
      <c r="AK58" s="68" t="str">
        <f t="shared" si="113"/>
        <v/>
      </c>
      <c r="AL58" s="9"/>
      <c r="AM58" s="57" t="e">
        <f t="shared" si="161"/>
        <v>#N/A</v>
      </c>
      <c r="AN58" s="10" t="e">
        <f t="shared" si="162"/>
        <v>#N/A</v>
      </c>
      <c r="AO58" s="40" t="e">
        <f t="shared" si="163"/>
        <v>#N/A</v>
      </c>
      <c r="AP58" s="9"/>
      <c r="AQ58" s="71" t="str">
        <f t="shared" si="164"/>
        <v/>
      </c>
      <c r="AR58" s="10" t="str">
        <f>IF(AND(Sufficient_data="Yes",Include_study="Yes",Subgroup&lt;&gt;""),IF(COUNTIFS(Input!F$2:F57,"="&amp;"Yes",Input!C$2:C57,"="&amp;"Yes",Input!G$2:G57,"="&amp;Subgroup)&gt;0,"",Subgroup),"")</f>
        <v/>
      </c>
      <c r="AS58" s="26" t="str">
        <f t="shared" si="165"/>
        <v/>
      </c>
      <c r="AT58" s="14" t="str">
        <f t="shared" si="166"/>
        <v/>
      </c>
      <c r="AU58" s="10" t="str">
        <f t="shared" si="167"/>
        <v/>
      </c>
      <c r="AV58" s="19" t="str">
        <f t="shared" si="168"/>
        <v/>
      </c>
      <c r="AW58" s="10" t="str">
        <f t="shared" si="169"/>
        <v/>
      </c>
      <c r="AX58" s="10" t="str">
        <f t="shared" si="170"/>
        <v/>
      </c>
      <c r="AY58" s="10" t="str">
        <f t="shared" si="124"/>
        <v/>
      </c>
      <c r="AZ58" s="10" t="str">
        <f t="shared" si="171"/>
        <v/>
      </c>
      <c r="BA58" s="10" t="str">
        <f t="shared" si="172"/>
        <v/>
      </c>
      <c r="BB58" s="10" t="str">
        <f t="shared" si="127"/>
        <v/>
      </c>
      <c r="BC58" s="10" t="str">
        <f t="shared" si="173"/>
        <v/>
      </c>
      <c r="BD58" s="26" t="str">
        <f t="shared" si="174"/>
        <v/>
      </c>
      <c r="BE58" s="10" t="str">
        <f t="shared" si="130"/>
        <v/>
      </c>
      <c r="BF58" s="10" t="str">
        <f t="shared" si="131"/>
        <v/>
      </c>
      <c r="BG58" s="10" t="str">
        <f t="shared" si="175"/>
        <v/>
      </c>
      <c r="BH58" s="10" t="str">
        <f t="shared" si="176"/>
        <v/>
      </c>
      <c r="BI58" s="10" t="str">
        <f t="shared" si="134"/>
        <v/>
      </c>
      <c r="BJ58" s="10" t="str">
        <f t="shared" si="135"/>
        <v/>
      </c>
      <c r="BK58" s="10" t="str">
        <f t="shared" si="177"/>
        <v/>
      </c>
      <c r="BL58" s="10" t="str">
        <f t="shared" si="178"/>
        <v/>
      </c>
      <c r="BM58" s="10" t="str">
        <f t="shared" si="179"/>
        <v/>
      </c>
      <c r="BN58" s="10" t="e">
        <f t="shared" si="180"/>
        <v>#N/A</v>
      </c>
      <c r="BO58" s="10" t="str">
        <f t="shared" si="181"/>
        <v/>
      </c>
      <c r="BP58" s="10" t="str">
        <f t="shared" si="182"/>
        <v/>
      </c>
      <c r="BQ58" s="10" t="str">
        <f t="shared" si="142"/>
        <v/>
      </c>
      <c r="BR58" s="28" t="str">
        <f t="shared" si="183"/>
        <v/>
      </c>
      <c r="BS58" s="40" t="str">
        <f t="shared" si="75"/>
        <v/>
      </c>
      <c r="BX58" s="138"/>
      <c r="BY58" s="10" t="e">
        <f t="shared" si="144"/>
        <v>#N/A</v>
      </c>
      <c r="BZ58" s="10" t="e">
        <f t="shared" si="145"/>
        <v>#N/A</v>
      </c>
      <c r="CA58" s="10" t="str">
        <f t="shared" si="146"/>
        <v/>
      </c>
      <c r="CB58" s="10" t="str">
        <f>IF(AND(Sufficient_data="Yes",Include_study="Yes",Moderator&lt;&gt;""),'Moderator Analysis'!F:F-CL$2,"")</f>
        <v/>
      </c>
      <c r="CC58" s="10" t="str">
        <f>IF(AND(Sufficient_data="Yes",Include_study="Yes",Moderator&lt;&gt;""),'Moderator Analysis'!E:E-CL$3,"")</f>
        <v/>
      </c>
      <c r="CD58" s="40" t="str">
        <f>IF(AND(Sufficient_data="Yes",Include_study="Yes",Moderator&lt;&gt;""),CA:CA*('Moderator Analysis'!F:F-CL$5-CL$4*'Moderator Analysis'!E:E)^2,"")</f>
        <v/>
      </c>
      <c r="CE58" s="9"/>
      <c r="CF58" s="75" t="str">
        <f t="shared" si="184"/>
        <v/>
      </c>
      <c r="CG58" s="18" t="str">
        <f>IF(AND(Sufficient_data="Yes",Include_study="Yes",CF58&lt;&gt;""),'Moderator Analysis'!F:F-'Moderator Analysis'!J$37,"")</f>
        <v/>
      </c>
      <c r="CH58" s="18" t="str">
        <f>IF(AND(Sufficient_data="Yes",Include_study="Yes",CF58&lt;&gt;""),'Moderator Analysis'!E:E-SUMPRODUCT('Moderator Analysis'!E:E,CF:CF)/SUM(CF:CF),"")</f>
        <v/>
      </c>
      <c r="CI58" s="79" t="str">
        <f>IF(AND(Sufficient_data="Yes",Include_study="Yes",CF58&lt;&gt;""),CF:CF*('Moderator Analysis'!F:F-'Moderator Analysis'!J$29-'Moderator Analysis'!J$30*'Moderator Analysis'!E:E)^2,"")</f>
        <v/>
      </c>
      <c r="CN58" s="138"/>
      <c r="CO58" s="140"/>
      <c r="CP58" s="28" t="str">
        <f>IF(AND(Include_study="Yes",Sufficient_data="Yes"),1/'Publication Bias Analysis'!F58^2,"")</f>
        <v/>
      </c>
      <c r="CQ58" s="28" t="str">
        <f>IF(AND(Include_study="Yes",Sufficient_data="Yes"),1/('Publication Bias Analysis'!F:F^2+IF(Additional_model="Fixed effect",0,Calculations!DD$11)),"")</f>
        <v/>
      </c>
      <c r="CR58" s="28" t="str">
        <f>IF(AND(Include_study="Yes",Sufficient_data="Yes"),1/('Publication Bias Analysis'!F:F^2+IF(Additional_model="Fixed effect",0,'Publication Bias Analysis'!L$32)),"")</f>
        <v/>
      </c>
      <c r="CS58" s="28" t="str">
        <f>IF(AND(Include_study="Yes",Sufficient_data="Yes"),'Publication Bias Analysis'!E:E-IF(Trim_and_fill="Off",'Publication Bias Analysis'!I$29,'Publication Bias Analysis'!I$37),"")</f>
        <v/>
      </c>
      <c r="CT58" s="28" t="str">
        <f t="shared" si="148"/>
        <v/>
      </c>
      <c r="CU58" s="28" t="str">
        <f t="shared" si="149"/>
        <v/>
      </c>
      <c r="CV58" s="90" t="str">
        <f t="shared" si="150"/>
        <v/>
      </c>
      <c r="CW58" s="89" t="str">
        <f>IF(AND(Include_study="Yes",Sufficient_data="Yes"),CV:CV+IF(DH:DH&lt;0,-1,1)*COUNTIF(CV$2:CV57,CV:CV),"")</f>
        <v/>
      </c>
      <c r="CX58" s="89" t="str">
        <f>IF(AND(Include_study="Yes",Sufficient_data="Yes"),RANK(DL:DL,DL:DL,1)*IF(DK:DK&lt;0,-1,1)+IF(DK:DK&lt;0,-1,1)*COUNTIF(CV$2:CV57,CV:CV),"")</f>
        <v/>
      </c>
      <c r="CY58" s="89" t="str">
        <f>IF(AND(Include_study="Yes",Sufficient_data="Yes"),RANK(DO:DO,DO:DO,1)*IF(DN:DN&lt;0,-1,1)+IF(DN:DN&lt;0,-1,1)*COUNTIF(CV$2:CV57,CV:CV),"")</f>
        <v/>
      </c>
      <c r="CZ58" s="10" t="e">
        <f>IF(AND(Include_study="Yes",Sufficient_data="Yes"),'Publication Bias Analysis'!E:E,NA())</f>
        <v>#N/A</v>
      </c>
      <c r="DA58" s="40" t="e">
        <f>IF(AND(Include_study="Yes",Sufficient_data="Yes"),'Publication Bias Analysis'!F:F,NA())</f>
        <v>#N/A</v>
      </c>
      <c r="DG58" s="133"/>
      <c r="DH58" s="28" t="str">
        <f>IF(AND(Include_study="Yes",Sufficient_data="Yes"),IF('Publication Bias Analysis'!L$38="Left",CZ:CZ-'Publication Bias Analysis'!I$29,'Publication Bias Analysis'!I$29-'Publication Bias Analysis'!E:E),"")</f>
        <v/>
      </c>
      <c r="DI58" s="28" t="str">
        <f t="shared" si="81"/>
        <v/>
      </c>
      <c r="DJ58" s="40" t="str">
        <f>IF(AND(Include_study="Yes",Sufficient_data="Yes"),1/('Publication Bias Analysis'!F:F^2+IF(Additional_model="Fixed effect",0,$DS$6)),"")</f>
        <v/>
      </c>
      <c r="DK58" s="28" t="str">
        <f>IF(AND(Include_study="Yes",Sufficient_data="Yes"),IF('Publication Bias Analysis'!L$38="Left",CZ:CZ-DS$3,DS$3-'Publication Bias Analysis'!E:E),"")</f>
        <v/>
      </c>
      <c r="DL58" s="28" t="str">
        <f t="shared" si="82"/>
        <v/>
      </c>
      <c r="DM58" s="40" t="str">
        <f>IF(AND(DK58&lt;&gt;"",CW58&lt;=MAX(CW:CW)-DS$7),1/('Publication Bias Analysis'!F:F^2+IF(Additional_model="Fixed effect",0,$DS$13)),"")</f>
        <v/>
      </c>
      <c r="DN58" s="10" t="str">
        <f>IF(AND(Include_study="Yes",Sufficient_data="Yes"),IF('Publication Bias Analysis'!L$38="Left",CZ:CZ-DS$10,DS$10-CZ:CZ),"")</f>
        <v/>
      </c>
      <c r="DO58" s="10" t="str">
        <f t="shared" si="83"/>
        <v/>
      </c>
      <c r="DP58" s="40" t="str">
        <f t="shared" si="151"/>
        <v/>
      </c>
      <c r="EG58" s="133"/>
      <c r="EH58" s="10" t="str">
        <f t="shared" si="66"/>
        <v/>
      </c>
      <c r="EI58" s="40" t="str">
        <f>IF(AND(Include_study="Yes",Sufficient_data="Yes"),Z_score-('Publication Bias Analysis'!P$3+'Publication Bias Analysis'!P$4*Inverse_standard_error),"")</f>
        <v/>
      </c>
      <c r="EK58" s="133"/>
      <c r="EL58" s="10" t="str">
        <f>IF(AND(Include_study="Yes",Sufficient_data="Yes"),(CZ:CZ-SUMPRODUCT(Calculations!CP:CP,'Publication Bias Analysis'!E:E)/SUM(Calculations!CP:CP))/(SQRT(EM:EM)),"")</f>
        <v/>
      </c>
      <c r="EM58" s="10" t="str">
        <f>IF(AND(Include_study="Yes",Sufficient_data="Yes"),'Publication Bias Analysis'!F:F^2-1/(SUM(Calculations!CP:CP)),"")</f>
        <v/>
      </c>
      <c r="EN58" s="14" t="str">
        <f t="shared" si="84"/>
        <v/>
      </c>
      <c r="EO58" s="14" t="str">
        <f t="shared" si="85"/>
        <v/>
      </c>
      <c r="EP58" s="14" t="str">
        <f>IF(AND(Include_study="Yes",Sufficient_data="Yes"),COUNTIFS(EN$2:EN57,"&lt;"&amp;EN58,EO$2:EO57,"&lt;"&amp;EO58)+COUNTIFS(EN59:EN$201,"&lt;"&amp;EN58,EO59:EO$201,"&lt;"&amp;EO58)+COUNTIFS(EN$2:EN57,"&gt;"&amp;EN58,EO$2:EO57,"&gt;"&amp;EO58)+COUNTIFS(EN59:EN$201,"&gt;"&amp;EN58,EO59:EO$201,"&gt;"&amp;EO58),"")</f>
        <v/>
      </c>
      <c r="EQ58" s="83" t="str">
        <f>IF(AND(Include_study="Yes",Sufficient_data="Yes"),COUNTIFS(EN$2:EN57,"&lt;"&amp;EN58,EO$2:EO57,"&gt;"&amp;EO58)+COUNTIFS(EN59:EN$201,"&lt;"&amp;EN58,EO59:EO$201,"&gt;"&amp;EO58)+COUNTIFS(EN$2:EN57,"&gt;"&amp;EN58,EO$2:EO57,"&lt;"&amp;EO58)+COUNTIFS(EN59:EN$201,"&gt;"&amp;EN58,EO59:EO$201,"&lt;"&amp;EO58),"")</f>
        <v/>
      </c>
      <c r="ES58" s="133"/>
      <c r="EX58" s="133"/>
      <c r="EY58" s="10" t="e">
        <f t="shared" si="152"/>
        <v>#N/A</v>
      </c>
      <c r="EZ58" s="10" t="e">
        <f t="shared" si="153"/>
        <v>#N/A</v>
      </c>
      <c r="FA58" s="10" t="str">
        <f t="shared" si="154"/>
        <v/>
      </c>
      <c r="FB58" s="40" t="str">
        <f>IF(AND(Include_study="Yes",Sufficient_data="Yes"),Z_score-('Publication Bias Analysis'!AK86+'Publication Bias Analysis'!AK$31*Inverse_standard_error),"")</f>
        <v/>
      </c>
      <c r="FH58" s="133"/>
      <c r="FI58" s="14" t="str">
        <f>IF(Z_score&lt;&gt;"",RANK('Publication Bias Analysis'!AS:AS,'Publication Bias Analysis'!AS:AS,1)+COUNTIF('Publication Bias Analysis'!AS$2:AS57,'Publication Bias Analysis'!AS58),"")</f>
        <v/>
      </c>
      <c r="FJ58" s="10" t="str">
        <f t="shared" si="155"/>
        <v/>
      </c>
      <c r="FK58" s="10" t="e">
        <f>IF(AND(Include_study="Yes",Sufficient_data="Yes"),'Publication Bias Analysis'!AR58,NA())</f>
        <v>#N/A</v>
      </c>
      <c r="FL58" s="28" t="e">
        <f>IF(AND(Include_study="Yes",Sufficient_data="Yes"),'Publication Bias Analysis'!AS58,NA())</f>
        <v>#N/A</v>
      </c>
      <c r="FM58" s="10" t="str">
        <f>IF(AND(Include_study="Yes",Sufficient_data="Yes"),'Publication Bias Analysis'!AR:AR-AVERAGE('Publication Bias Analysis'!AR:AR),"")</f>
        <v/>
      </c>
      <c r="FN58" s="40" t="str">
        <f>IF(AND(Include_study="Yes",Sufficient_data="Yes"),FL:FL-('Publication Bias Analysis'!AV$30+FK:FK*'Publication Bias Analysis'!AV$31),"")</f>
        <v/>
      </c>
      <c r="FT58" s="133"/>
      <c r="FU58" s="10" t="str">
        <f t="shared" si="156"/>
        <v/>
      </c>
      <c r="FV58" s="19" t="str">
        <f t="shared" si="185"/>
        <v/>
      </c>
      <c r="FW58" s="40" t="str">
        <f t="shared" si="79"/>
        <v/>
      </c>
    </row>
    <row r="59" spans="1:179" x14ac:dyDescent="0.2">
      <c r="A59" s="129"/>
      <c r="B59" s="26" t="str">
        <f t="shared" si="157"/>
        <v/>
      </c>
      <c r="C59" s="26" t="str">
        <f>IF(B59&lt;&gt;"",IF(B59=0,COUNTIF(B$2:B58,0)+1,COUNTIF(B$2:B58,B59)+B59+COUNTIF(B:B,0)),"")</f>
        <v/>
      </c>
      <c r="D59" s="26" t="str">
        <f t="shared" si="92"/>
        <v/>
      </c>
      <c r="E59" s="10" t="str">
        <f>IF(AND(Sufficient_data="Yes",Include_study="Yes",Input!Study_name&lt;&gt;""),Input!Study_name,"")</f>
        <v/>
      </c>
      <c r="F59" s="10" t="str">
        <f>IF(AND(Sufficient_data="Yes",Include_study="Yes"),Input!Correlation,"")</f>
        <v/>
      </c>
      <c r="G59" s="10" t="str">
        <f t="shared" si="93"/>
        <v/>
      </c>
      <c r="H59" s="10" t="str">
        <f>IF(AND(Sufficient_data="Yes",Include_study="Yes"),Input!Number_of_subjects,"")</f>
        <v/>
      </c>
      <c r="I59" s="10" t="str">
        <f t="shared" si="186"/>
        <v/>
      </c>
      <c r="J59" s="10" t="str">
        <f t="shared" si="94"/>
        <v/>
      </c>
      <c r="K59" s="10" t="str">
        <f t="shared" si="95"/>
        <v/>
      </c>
      <c r="L59" s="10" t="str">
        <f t="shared" si="96"/>
        <v/>
      </c>
      <c r="M59" s="10" t="str">
        <f t="shared" si="97"/>
        <v/>
      </c>
      <c r="N59" s="10" t="str">
        <f t="shared" si="98"/>
        <v/>
      </c>
      <c r="O59" s="106" t="str">
        <f t="shared" si="99"/>
        <v/>
      </c>
      <c r="P59" s="68" t="str">
        <f t="shared" si="100"/>
        <v/>
      </c>
      <c r="R59" s="57" t="e">
        <f t="shared" si="101"/>
        <v>#N/A</v>
      </c>
      <c r="S59" s="10" t="e">
        <f t="shared" si="102"/>
        <v>#N/A</v>
      </c>
      <c r="T59" s="40" t="e">
        <f t="shared" si="103"/>
        <v>#N/A</v>
      </c>
      <c r="Y59" s="129"/>
      <c r="Z59" s="26" t="str">
        <f t="shared" si="104"/>
        <v/>
      </c>
      <c r="AA59" s="26" t="str">
        <f>IF(AND(Sufficient_data="Yes",Include_study="Yes",Input!Study_name&lt;&gt;"",Subgroup&lt;&gt;""),Input!Study_name,"")</f>
        <v/>
      </c>
      <c r="AB59" s="10" t="str">
        <f t="shared" si="105"/>
        <v/>
      </c>
      <c r="AC59" s="10" t="str">
        <f>IF(AND(Sufficient_data="Yes",Include_study="Yes",Subgroup&lt;&gt;""),Input!Correlation,"")</f>
        <v/>
      </c>
      <c r="AD59" s="10" t="str">
        <f t="shared" si="158"/>
        <v/>
      </c>
      <c r="AE59" s="10" t="str">
        <f t="shared" si="107"/>
        <v/>
      </c>
      <c r="AF59" s="10" t="str">
        <f t="shared" si="159"/>
        <v/>
      </c>
      <c r="AG59" s="10" t="str">
        <f t="shared" si="109"/>
        <v/>
      </c>
      <c r="AH59" s="4" t="str">
        <f t="shared" si="160"/>
        <v/>
      </c>
      <c r="AI59" s="35" t="str">
        <f t="shared" si="111"/>
        <v/>
      </c>
      <c r="AJ59" s="108" t="str">
        <f t="shared" si="112"/>
        <v/>
      </c>
      <c r="AK59" s="68" t="str">
        <f t="shared" si="113"/>
        <v/>
      </c>
      <c r="AL59" s="9"/>
      <c r="AM59" s="57" t="e">
        <f t="shared" si="161"/>
        <v>#N/A</v>
      </c>
      <c r="AN59" s="10" t="e">
        <f t="shared" si="162"/>
        <v>#N/A</v>
      </c>
      <c r="AO59" s="40" t="e">
        <f t="shared" si="163"/>
        <v>#N/A</v>
      </c>
      <c r="AP59" s="9"/>
      <c r="AQ59" s="71" t="str">
        <f t="shared" si="164"/>
        <v/>
      </c>
      <c r="AR59" s="10" t="str">
        <f>IF(AND(Sufficient_data="Yes",Include_study="Yes",Subgroup&lt;&gt;""),IF(COUNTIFS(Input!F$2:F58,"="&amp;"Yes",Input!C$2:C58,"="&amp;"Yes",Input!G$2:G58,"="&amp;Subgroup)&gt;0,"",Subgroup),"")</f>
        <v/>
      </c>
      <c r="AS59" s="26" t="str">
        <f t="shared" si="165"/>
        <v/>
      </c>
      <c r="AT59" s="14" t="str">
        <f t="shared" si="166"/>
        <v/>
      </c>
      <c r="AU59" s="10" t="str">
        <f t="shared" si="167"/>
        <v/>
      </c>
      <c r="AV59" s="19" t="str">
        <f t="shared" si="168"/>
        <v/>
      </c>
      <c r="AW59" s="10" t="str">
        <f t="shared" si="169"/>
        <v/>
      </c>
      <c r="AX59" s="10" t="str">
        <f t="shared" si="170"/>
        <v/>
      </c>
      <c r="AY59" s="10" t="str">
        <f t="shared" si="124"/>
        <v/>
      </c>
      <c r="AZ59" s="10" t="str">
        <f t="shared" si="171"/>
        <v/>
      </c>
      <c r="BA59" s="10" t="str">
        <f t="shared" si="172"/>
        <v/>
      </c>
      <c r="BB59" s="10" t="str">
        <f t="shared" si="127"/>
        <v/>
      </c>
      <c r="BC59" s="10" t="str">
        <f t="shared" si="173"/>
        <v/>
      </c>
      <c r="BD59" s="26" t="str">
        <f t="shared" si="174"/>
        <v/>
      </c>
      <c r="BE59" s="10" t="str">
        <f t="shared" si="130"/>
        <v/>
      </c>
      <c r="BF59" s="10" t="str">
        <f t="shared" si="131"/>
        <v/>
      </c>
      <c r="BG59" s="10" t="str">
        <f t="shared" si="175"/>
        <v/>
      </c>
      <c r="BH59" s="10" t="str">
        <f t="shared" si="176"/>
        <v/>
      </c>
      <c r="BI59" s="10" t="str">
        <f t="shared" si="134"/>
        <v/>
      </c>
      <c r="BJ59" s="10" t="str">
        <f t="shared" si="135"/>
        <v/>
      </c>
      <c r="BK59" s="10" t="str">
        <f t="shared" si="177"/>
        <v/>
      </c>
      <c r="BL59" s="10" t="str">
        <f t="shared" si="178"/>
        <v/>
      </c>
      <c r="BM59" s="10" t="str">
        <f t="shared" si="179"/>
        <v/>
      </c>
      <c r="BN59" s="10" t="e">
        <f t="shared" si="180"/>
        <v>#N/A</v>
      </c>
      <c r="BO59" s="10" t="str">
        <f t="shared" si="181"/>
        <v/>
      </c>
      <c r="BP59" s="10" t="str">
        <f t="shared" si="182"/>
        <v/>
      </c>
      <c r="BQ59" s="10" t="str">
        <f t="shared" si="142"/>
        <v/>
      </c>
      <c r="BR59" s="28" t="str">
        <f t="shared" si="183"/>
        <v/>
      </c>
      <c r="BS59" s="40" t="str">
        <f t="shared" si="75"/>
        <v/>
      </c>
      <c r="BX59" s="138"/>
      <c r="BY59" s="10" t="e">
        <f t="shared" si="144"/>
        <v>#N/A</v>
      </c>
      <c r="BZ59" s="10" t="e">
        <f t="shared" si="145"/>
        <v>#N/A</v>
      </c>
      <c r="CA59" s="10" t="str">
        <f t="shared" si="146"/>
        <v/>
      </c>
      <c r="CB59" s="10" t="str">
        <f>IF(AND(Sufficient_data="Yes",Include_study="Yes",Moderator&lt;&gt;""),'Moderator Analysis'!F:F-CL$2,"")</f>
        <v/>
      </c>
      <c r="CC59" s="10" t="str">
        <f>IF(AND(Sufficient_data="Yes",Include_study="Yes",Moderator&lt;&gt;""),'Moderator Analysis'!E:E-CL$3,"")</f>
        <v/>
      </c>
      <c r="CD59" s="40" t="str">
        <f>IF(AND(Sufficient_data="Yes",Include_study="Yes",Moderator&lt;&gt;""),CA:CA*('Moderator Analysis'!F:F-CL$5-CL$4*'Moderator Analysis'!E:E)^2,"")</f>
        <v/>
      </c>
      <c r="CE59" s="9"/>
      <c r="CF59" s="75" t="str">
        <f t="shared" si="184"/>
        <v/>
      </c>
      <c r="CG59" s="18" t="str">
        <f>IF(AND(Sufficient_data="Yes",Include_study="Yes",CF59&lt;&gt;""),'Moderator Analysis'!F:F-'Moderator Analysis'!J$37,"")</f>
        <v/>
      </c>
      <c r="CH59" s="18" t="str">
        <f>IF(AND(Sufficient_data="Yes",Include_study="Yes",CF59&lt;&gt;""),'Moderator Analysis'!E:E-SUMPRODUCT('Moderator Analysis'!E:E,CF:CF)/SUM(CF:CF),"")</f>
        <v/>
      </c>
      <c r="CI59" s="79" t="str">
        <f>IF(AND(Sufficient_data="Yes",Include_study="Yes",CF59&lt;&gt;""),CF:CF*('Moderator Analysis'!F:F-'Moderator Analysis'!J$29-'Moderator Analysis'!J$30*'Moderator Analysis'!E:E)^2,"")</f>
        <v/>
      </c>
      <c r="CN59" s="138"/>
      <c r="CO59" s="140"/>
      <c r="CP59" s="28" t="str">
        <f>IF(AND(Include_study="Yes",Sufficient_data="Yes"),1/'Publication Bias Analysis'!F59^2,"")</f>
        <v/>
      </c>
      <c r="CQ59" s="28" t="str">
        <f>IF(AND(Include_study="Yes",Sufficient_data="Yes"),1/('Publication Bias Analysis'!F:F^2+IF(Additional_model="Fixed effect",0,Calculations!DD$11)),"")</f>
        <v/>
      </c>
      <c r="CR59" s="28" t="str">
        <f>IF(AND(Include_study="Yes",Sufficient_data="Yes"),1/('Publication Bias Analysis'!F:F^2+IF(Additional_model="Fixed effect",0,'Publication Bias Analysis'!L$32)),"")</f>
        <v/>
      </c>
      <c r="CS59" s="28" t="str">
        <f>IF(AND(Include_study="Yes",Sufficient_data="Yes"),'Publication Bias Analysis'!E:E-IF(Trim_and_fill="Off",'Publication Bias Analysis'!I$29,'Publication Bias Analysis'!I$37),"")</f>
        <v/>
      </c>
      <c r="CT59" s="28" t="str">
        <f t="shared" si="148"/>
        <v/>
      </c>
      <c r="CU59" s="28" t="str">
        <f t="shared" si="149"/>
        <v/>
      </c>
      <c r="CV59" s="90" t="str">
        <f t="shared" si="150"/>
        <v/>
      </c>
      <c r="CW59" s="89" t="str">
        <f>IF(AND(Include_study="Yes",Sufficient_data="Yes"),CV:CV+IF(DH:DH&lt;0,-1,1)*COUNTIF(CV$2:CV58,CV:CV),"")</f>
        <v/>
      </c>
      <c r="CX59" s="89" t="str">
        <f>IF(AND(Include_study="Yes",Sufficient_data="Yes"),RANK(DL:DL,DL:DL,1)*IF(DK:DK&lt;0,-1,1)+IF(DK:DK&lt;0,-1,1)*COUNTIF(CV$2:CV58,CV:CV),"")</f>
        <v/>
      </c>
      <c r="CY59" s="89" t="str">
        <f>IF(AND(Include_study="Yes",Sufficient_data="Yes"),RANK(DO:DO,DO:DO,1)*IF(DN:DN&lt;0,-1,1)+IF(DN:DN&lt;0,-1,1)*COUNTIF(CV$2:CV58,CV:CV),"")</f>
        <v/>
      </c>
      <c r="CZ59" s="10" t="e">
        <f>IF(AND(Include_study="Yes",Sufficient_data="Yes"),'Publication Bias Analysis'!E:E,NA())</f>
        <v>#N/A</v>
      </c>
      <c r="DA59" s="40" t="e">
        <f>IF(AND(Include_study="Yes",Sufficient_data="Yes"),'Publication Bias Analysis'!F:F,NA())</f>
        <v>#N/A</v>
      </c>
      <c r="DG59" s="133"/>
      <c r="DH59" s="28" t="str">
        <f>IF(AND(Include_study="Yes",Sufficient_data="Yes"),IF('Publication Bias Analysis'!L$38="Left",CZ:CZ-'Publication Bias Analysis'!I$29,'Publication Bias Analysis'!I$29-'Publication Bias Analysis'!E:E),"")</f>
        <v/>
      </c>
      <c r="DI59" s="28" t="str">
        <f t="shared" si="81"/>
        <v/>
      </c>
      <c r="DJ59" s="40" t="str">
        <f>IF(AND(Include_study="Yes",Sufficient_data="Yes"),1/('Publication Bias Analysis'!F:F^2+IF(Additional_model="Fixed effect",0,$DS$6)),"")</f>
        <v/>
      </c>
      <c r="DK59" s="28" t="str">
        <f>IF(AND(Include_study="Yes",Sufficient_data="Yes"),IF('Publication Bias Analysis'!L$38="Left",CZ:CZ-DS$3,DS$3-'Publication Bias Analysis'!E:E),"")</f>
        <v/>
      </c>
      <c r="DL59" s="28" t="str">
        <f t="shared" si="82"/>
        <v/>
      </c>
      <c r="DM59" s="40" t="str">
        <f>IF(AND(DK59&lt;&gt;"",CW59&lt;=MAX(CW:CW)-DS$7),1/('Publication Bias Analysis'!F:F^2+IF(Additional_model="Fixed effect",0,$DS$13)),"")</f>
        <v/>
      </c>
      <c r="DN59" s="10" t="str">
        <f>IF(AND(Include_study="Yes",Sufficient_data="Yes"),IF('Publication Bias Analysis'!L$38="Left",CZ:CZ-DS$10,DS$10-CZ:CZ),"")</f>
        <v/>
      </c>
      <c r="DO59" s="10" t="str">
        <f t="shared" si="83"/>
        <v/>
      </c>
      <c r="DP59" s="40" t="str">
        <f t="shared" si="151"/>
        <v/>
      </c>
      <c r="EG59" s="133"/>
      <c r="EH59" s="10" t="str">
        <f t="shared" si="66"/>
        <v/>
      </c>
      <c r="EI59" s="40" t="str">
        <f>IF(AND(Include_study="Yes",Sufficient_data="Yes"),Z_score-('Publication Bias Analysis'!P$3+'Publication Bias Analysis'!P$4*Inverse_standard_error),"")</f>
        <v/>
      </c>
      <c r="EK59" s="133"/>
      <c r="EL59" s="10" t="str">
        <f>IF(AND(Include_study="Yes",Sufficient_data="Yes"),(CZ:CZ-SUMPRODUCT(Calculations!CP:CP,'Publication Bias Analysis'!E:E)/SUM(Calculations!CP:CP))/(SQRT(EM:EM)),"")</f>
        <v/>
      </c>
      <c r="EM59" s="10" t="str">
        <f>IF(AND(Include_study="Yes",Sufficient_data="Yes"),'Publication Bias Analysis'!F:F^2-1/(SUM(Calculations!CP:CP)),"")</f>
        <v/>
      </c>
      <c r="EN59" s="14" t="str">
        <f t="shared" si="84"/>
        <v/>
      </c>
      <c r="EO59" s="14" t="str">
        <f t="shared" si="85"/>
        <v/>
      </c>
      <c r="EP59" s="14" t="str">
        <f>IF(AND(Include_study="Yes",Sufficient_data="Yes"),COUNTIFS(EN$2:EN58,"&lt;"&amp;EN59,EO$2:EO58,"&lt;"&amp;EO59)+COUNTIFS(EN60:EN$201,"&lt;"&amp;EN59,EO60:EO$201,"&lt;"&amp;EO59)+COUNTIFS(EN$2:EN58,"&gt;"&amp;EN59,EO$2:EO58,"&gt;"&amp;EO59)+COUNTIFS(EN60:EN$201,"&gt;"&amp;EN59,EO60:EO$201,"&gt;"&amp;EO59),"")</f>
        <v/>
      </c>
      <c r="EQ59" s="83" t="str">
        <f>IF(AND(Include_study="Yes",Sufficient_data="Yes"),COUNTIFS(EN$2:EN58,"&lt;"&amp;EN59,EO$2:EO58,"&gt;"&amp;EO59)+COUNTIFS(EN60:EN$201,"&lt;"&amp;EN59,EO60:EO$201,"&gt;"&amp;EO59)+COUNTIFS(EN$2:EN58,"&gt;"&amp;EN59,EO$2:EO58,"&lt;"&amp;EO59)+COUNTIFS(EN60:EN$201,"&gt;"&amp;EN59,EO60:EO$201,"&lt;"&amp;EO59),"")</f>
        <v/>
      </c>
      <c r="ES59" s="133"/>
      <c r="EX59" s="133"/>
      <c r="EY59" s="10" t="e">
        <f t="shared" si="152"/>
        <v>#N/A</v>
      </c>
      <c r="EZ59" s="10" t="e">
        <f t="shared" si="153"/>
        <v>#N/A</v>
      </c>
      <c r="FA59" s="10" t="str">
        <f t="shared" si="154"/>
        <v/>
      </c>
      <c r="FB59" s="40" t="str">
        <f>IF(AND(Include_study="Yes",Sufficient_data="Yes"),Z_score-('Publication Bias Analysis'!AK87+'Publication Bias Analysis'!AK$31*Inverse_standard_error),"")</f>
        <v/>
      </c>
      <c r="FH59" s="133"/>
      <c r="FI59" s="14" t="str">
        <f>IF(Z_score&lt;&gt;"",RANK('Publication Bias Analysis'!AS:AS,'Publication Bias Analysis'!AS:AS,1)+COUNTIF('Publication Bias Analysis'!AS$2:AS58,'Publication Bias Analysis'!AS59),"")</f>
        <v/>
      </c>
      <c r="FJ59" s="10" t="str">
        <f t="shared" si="155"/>
        <v/>
      </c>
      <c r="FK59" s="10" t="e">
        <f>IF(AND(Include_study="Yes",Sufficient_data="Yes"),'Publication Bias Analysis'!AR59,NA())</f>
        <v>#N/A</v>
      </c>
      <c r="FL59" s="28" t="e">
        <f>IF(AND(Include_study="Yes",Sufficient_data="Yes"),'Publication Bias Analysis'!AS59,NA())</f>
        <v>#N/A</v>
      </c>
      <c r="FM59" s="10" t="str">
        <f>IF(AND(Include_study="Yes",Sufficient_data="Yes"),'Publication Bias Analysis'!AR:AR-AVERAGE('Publication Bias Analysis'!AR:AR),"")</f>
        <v/>
      </c>
      <c r="FN59" s="40" t="str">
        <f>IF(AND(Include_study="Yes",Sufficient_data="Yes"),FL:FL-('Publication Bias Analysis'!AV$30+FK:FK*'Publication Bias Analysis'!AV$31),"")</f>
        <v/>
      </c>
      <c r="FT59" s="133"/>
      <c r="FU59" s="10" t="str">
        <f t="shared" si="156"/>
        <v/>
      </c>
      <c r="FV59" s="19" t="str">
        <f t="shared" si="185"/>
        <v/>
      </c>
      <c r="FW59" s="40" t="str">
        <f t="shared" si="79"/>
        <v/>
      </c>
    </row>
    <row r="60" spans="1:179" x14ac:dyDescent="0.2">
      <c r="A60" s="129"/>
      <c r="B60" s="26" t="str">
        <f t="shared" si="157"/>
        <v/>
      </c>
      <c r="C60" s="26" t="str">
        <f>IF(B60&lt;&gt;"",IF(B60=0,COUNTIF(B$2:B59,0)+1,COUNTIF(B$2:B59,B60)+B60+COUNTIF(B:B,0)),"")</f>
        <v/>
      </c>
      <c r="D60" s="26" t="str">
        <f t="shared" si="92"/>
        <v/>
      </c>
      <c r="E60" s="10" t="str">
        <f>IF(AND(Sufficient_data="Yes",Include_study="Yes",Input!Study_name&lt;&gt;""),Input!Study_name,"")</f>
        <v/>
      </c>
      <c r="F60" s="10" t="str">
        <f>IF(AND(Sufficient_data="Yes",Include_study="Yes"),Input!Correlation,"")</f>
        <v/>
      </c>
      <c r="G60" s="10" t="str">
        <f t="shared" si="93"/>
        <v/>
      </c>
      <c r="H60" s="10" t="str">
        <f>IF(AND(Sufficient_data="Yes",Include_study="Yes"),Input!Number_of_subjects,"")</f>
        <v/>
      </c>
      <c r="I60" s="10" t="str">
        <f t="shared" si="186"/>
        <v/>
      </c>
      <c r="J60" s="10" t="str">
        <f t="shared" si="94"/>
        <v/>
      </c>
      <c r="K60" s="10" t="str">
        <f t="shared" si="95"/>
        <v/>
      </c>
      <c r="L60" s="10" t="str">
        <f t="shared" si="96"/>
        <v/>
      </c>
      <c r="M60" s="10" t="str">
        <f t="shared" si="97"/>
        <v/>
      </c>
      <c r="N60" s="10" t="str">
        <f t="shared" si="98"/>
        <v/>
      </c>
      <c r="O60" s="106" t="str">
        <f t="shared" si="99"/>
        <v/>
      </c>
      <c r="P60" s="68" t="str">
        <f t="shared" si="100"/>
        <v/>
      </c>
      <c r="R60" s="57" t="e">
        <f t="shared" si="101"/>
        <v>#N/A</v>
      </c>
      <c r="S60" s="10" t="e">
        <f t="shared" si="102"/>
        <v>#N/A</v>
      </c>
      <c r="T60" s="40" t="e">
        <f t="shared" si="103"/>
        <v>#N/A</v>
      </c>
      <c r="Y60" s="129"/>
      <c r="Z60" s="26" t="str">
        <f t="shared" si="104"/>
        <v/>
      </c>
      <c r="AA60" s="26" t="str">
        <f>IF(AND(Sufficient_data="Yes",Include_study="Yes",Input!Study_name&lt;&gt;"",Subgroup&lt;&gt;""),Input!Study_name,"")</f>
        <v/>
      </c>
      <c r="AB60" s="10" t="str">
        <f t="shared" si="105"/>
        <v/>
      </c>
      <c r="AC60" s="10" t="str">
        <f>IF(AND(Sufficient_data="Yes",Include_study="Yes",Subgroup&lt;&gt;""),Input!Correlation,"")</f>
        <v/>
      </c>
      <c r="AD60" s="10" t="str">
        <f t="shared" si="158"/>
        <v/>
      </c>
      <c r="AE60" s="10" t="str">
        <f t="shared" si="107"/>
        <v/>
      </c>
      <c r="AF60" s="10" t="str">
        <f t="shared" si="159"/>
        <v/>
      </c>
      <c r="AG60" s="10" t="str">
        <f t="shared" si="109"/>
        <v/>
      </c>
      <c r="AH60" s="4" t="str">
        <f t="shared" si="160"/>
        <v/>
      </c>
      <c r="AI60" s="35" t="str">
        <f t="shared" si="111"/>
        <v/>
      </c>
      <c r="AJ60" s="108" t="str">
        <f t="shared" si="112"/>
        <v/>
      </c>
      <c r="AK60" s="68" t="str">
        <f t="shared" si="113"/>
        <v/>
      </c>
      <c r="AL60" s="9"/>
      <c r="AM60" s="57" t="e">
        <f t="shared" si="161"/>
        <v>#N/A</v>
      </c>
      <c r="AN60" s="10" t="e">
        <f t="shared" si="162"/>
        <v>#N/A</v>
      </c>
      <c r="AO60" s="40" t="e">
        <f t="shared" si="163"/>
        <v>#N/A</v>
      </c>
      <c r="AP60" s="9"/>
      <c r="AQ60" s="71" t="str">
        <f t="shared" si="164"/>
        <v/>
      </c>
      <c r="AR60" s="10" t="str">
        <f>IF(AND(Sufficient_data="Yes",Include_study="Yes",Subgroup&lt;&gt;""),IF(COUNTIFS(Input!F$2:F59,"="&amp;"Yes",Input!C$2:C59,"="&amp;"Yes",Input!G$2:G59,"="&amp;Subgroup)&gt;0,"",Subgroup),"")</f>
        <v/>
      </c>
      <c r="AS60" s="26" t="str">
        <f t="shared" si="165"/>
        <v/>
      </c>
      <c r="AT60" s="14" t="str">
        <f t="shared" si="166"/>
        <v/>
      </c>
      <c r="AU60" s="10" t="str">
        <f t="shared" si="167"/>
        <v/>
      </c>
      <c r="AV60" s="19" t="str">
        <f t="shared" si="168"/>
        <v/>
      </c>
      <c r="AW60" s="10" t="str">
        <f t="shared" si="169"/>
        <v/>
      </c>
      <c r="AX60" s="10" t="str">
        <f t="shared" si="170"/>
        <v/>
      </c>
      <c r="AY60" s="10" t="str">
        <f t="shared" si="124"/>
        <v/>
      </c>
      <c r="AZ60" s="10" t="str">
        <f t="shared" si="171"/>
        <v/>
      </c>
      <c r="BA60" s="10" t="str">
        <f t="shared" si="172"/>
        <v/>
      </c>
      <c r="BB60" s="10" t="str">
        <f t="shared" si="127"/>
        <v/>
      </c>
      <c r="BC60" s="10" t="str">
        <f t="shared" si="173"/>
        <v/>
      </c>
      <c r="BD60" s="26" t="str">
        <f t="shared" si="174"/>
        <v/>
      </c>
      <c r="BE60" s="10" t="str">
        <f t="shared" si="130"/>
        <v/>
      </c>
      <c r="BF60" s="10" t="str">
        <f t="shared" si="131"/>
        <v/>
      </c>
      <c r="BG60" s="10" t="str">
        <f t="shared" si="175"/>
        <v/>
      </c>
      <c r="BH60" s="10" t="str">
        <f t="shared" si="176"/>
        <v/>
      </c>
      <c r="BI60" s="10" t="str">
        <f t="shared" si="134"/>
        <v/>
      </c>
      <c r="BJ60" s="10" t="str">
        <f t="shared" si="135"/>
        <v/>
      </c>
      <c r="BK60" s="10" t="str">
        <f t="shared" si="177"/>
        <v/>
      </c>
      <c r="BL60" s="10" t="str">
        <f t="shared" si="178"/>
        <v/>
      </c>
      <c r="BM60" s="10" t="str">
        <f t="shared" si="179"/>
        <v/>
      </c>
      <c r="BN60" s="10" t="e">
        <f t="shared" si="180"/>
        <v>#N/A</v>
      </c>
      <c r="BO60" s="10" t="str">
        <f t="shared" si="181"/>
        <v/>
      </c>
      <c r="BP60" s="10" t="str">
        <f t="shared" si="182"/>
        <v/>
      </c>
      <c r="BQ60" s="10" t="str">
        <f t="shared" si="142"/>
        <v/>
      </c>
      <c r="BR60" s="28" t="str">
        <f t="shared" si="183"/>
        <v/>
      </c>
      <c r="BS60" s="40" t="str">
        <f t="shared" si="75"/>
        <v/>
      </c>
      <c r="BX60" s="138"/>
      <c r="BY60" s="10" t="e">
        <f t="shared" si="144"/>
        <v>#N/A</v>
      </c>
      <c r="BZ60" s="10" t="e">
        <f t="shared" si="145"/>
        <v>#N/A</v>
      </c>
      <c r="CA60" s="10" t="str">
        <f t="shared" si="146"/>
        <v/>
      </c>
      <c r="CB60" s="10" t="str">
        <f>IF(AND(Sufficient_data="Yes",Include_study="Yes",Moderator&lt;&gt;""),'Moderator Analysis'!F:F-CL$2,"")</f>
        <v/>
      </c>
      <c r="CC60" s="10" t="str">
        <f>IF(AND(Sufficient_data="Yes",Include_study="Yes",Moderator&lt;&gt;""),'Moderator Analysis'!E:E-CL$3,"")</f>
        <v/>
      </c>
      <c r="CD60" s="40" t="str">
        <f>IF(AND(Sufficient_data="Yes",Include_study="Yes",Moderator&lt;&gt;""),CA:CA*('Moderator Analysis'!F:F-CL$5-CL$4*'Moderator Analysis'!E:E)^2,"")</f>
        <v/>
      </c>
      <c r="CE60" s="9"/>
      <c r="CF60" s="75" t="str">
        <f t="shared" si="184"/>
        <v/>
      </c>
      <c r="CG60" s="18" t="str">
        <f>IF(AND(Sufficient_data="Yes",Include_study="Yes",CF60&lt;&gt;""),'Moderator Analysis'!F:F-'Moderator Analysis'!J$37,"")</f>
        <v/>
      </c>
      <c r="CH60" s="18" t="str">
        <f>IF(AND(Sufficient_data="Yes",Include_study="Yes",CF60&lt;&gt;""),'Moderator Analysis'!E:E-SUMPRODUCT('Moderator Analysis'!E:E,CF:CF)/SUM(CF:CF),"")</f>
        <v/>
      </c>
      <c r="CI60" s="79" t="str">
        <f>IF(AND(Sufficient_data="Yes",Include_study="Yes",CF60&lt;&gt;""),CF:CF*('Moderator Analysis'!F:F-'Moderator Analysis'!J$29-'Moderator Analysis'!J$30*'Moderator Analysis'!E:E)^2,"")</f>
        <v/>
      </c>
      <c r="CN60" s="138"/>
      <c r="CO60" s="140"/>
      <c r="CP60" s="28" t="str">
        <f>IF(AND(Include_study="Yes",Sufficient_data="Yes"),1/'Publication Bias Analysis'!F60^2,"")</f>
        <v/>
      </c>
      <c r="CQ60" s="28" t="str">
        <f>IF(AND(Include_study="Yes",Sufficient_data="Yes"),1/('Publication Bias Analysis'!F:F^2+IF(Additional_model="Fixed effect",0,Calculations!DD$11)),"")</f>
        <v/>
      </c>
      <c r="CR60" s="28" t="str">
        <f>IF(AND(Include_study="Yes",Sufficient_data="Yes"),1/('Publication Bias Analysis'!F:F^2+IF(Additional_model="Fixed effect",0,'Publication Bias Analysis'!L$32)),"")</f>
        <v/>
      </c>
      <c r="CS60" s="28" t="str">
        <f>IF(AND(Include_study="Yes",Sufficient_data="Yes"),'Publication Bias Analysis'!E:E-IF(Trim_and_fill="Off",'Publication Bias Analysis'!I$29,'Publication Bias Analysis'!I$37),"")</f>
        <v/>
      </c>
      <c r="CT60" s="28" t="str">
        <f t="shared" si="148"/>
        <v/>
      </c>
      <c r="CU60" s="28" t="str">
        <f t="shared" si="149"/>
        <v/>
      </c>
      <c r="CV60" s="90" t="str">
        <f t="shared" si="150"/>
        <v/>
      </c>
      <c r="CW60" s="89" t="str">
        <f>IF(AND(Include_study="Yes",Sufficient_data="Yes"),CV:CV+IF(DH:DH&lt;0,-1,1)*COUNTIF(CV$2:CV59,CV:CV),"")</f>
        <v/>
      </c>
      <c r="CX60" s="89" t="str">
        <f>IF(AND(Include_study="Yes",Sufficient_data="Yes"),RANK(DL:DL,DL:DL,1)*IF(DK:DK&lt;0,-1,1)+IF(DK:DK&lt;0,-1,1)*COUNTIF(CV$2:CV59,CV:CV),"")</f>
        <v/>
      </c>
      <c r="CY60" s="89" t="str">
        <f>IF(AND(Include_study="Yes",Sufficient_data="Yes"),RANK(DO:DO,DO:DO,1)*IF(DN:DN&lt;0,-1,1)+IF(DN:DN&lt;0,-1,1)*COUNTIF(CV$2:CV59,CV:CV),"")</f>
        <v/>
      </c>
      <c r="CZ60" s="10" t="e">
        <f>IF(AND(Include_study="Yes",Sufficient_data="Yes"),'Publication Bias Analysis'!E:E,NA())</f>
        <v>#N/A</v>
      </c>
      <c r="DA60" s="40" t="e">
        <f>IF(AND(Include_study="Yes",Sufficient_data="Yes"),'Publication Bias Analysis'!F:F,NA())</f>
        <v>#N/A</v>
      </c>
      <c r="DG60" s="133"/>
      <c r="DH60" s="28" t="str">
        <f>IF(AND(Include_study="Yes",Sufficient_data="Yes"),IF('Publication Bias Analysis'!L$38="Left",CZ:CZ-'Publication Bias Analysis'!I$29,'Publication Bias Analysis'!I$29-'Publication Bias Analysis'!E:E),"")</f>
        <v/>
      </c>
      <c r="DI60" s="28" t="str">
        <f t="shared" si="81"/>
        <v/>
      </c>
      <c r="DJ60" s="40" t="str">
        <f>IF(AND(Include_study="Yes",Sufficient_data="Yes"),1/('Publication Bias Analysis'!F:F^2+IF(Additional_model="Fixed effect",0,$DS$6)),"")</f>
        <v/>
      </c>
      <c r="DK60" s="28" t="str">
        <f>IF(AND(Include_study="Yes",Sufficient_data="Yes"),IF('Publication Bias Analysis'!L$38="Left",CZ:CZ-DS$3,DS$3-'Publication Bias Analysis'!E:E),"")</f>
        <v/>
      </c>
      <c r="DL60" s="28" t="str">
        <f t="shared" si="82"/>
        <v/>
      </c>
      <c r="DM60" s="40" t="str">
        <f>IF(AND(DK60&lt;&gt;"",CW60&lt;=MAX(CW:CW)-DS$7),1/('Publication Bias Analysis'!F:F^2+IF(Additional_model="Fixed effect",0,$DS$13)),"")</f>
        <v/>
      </c>
      <c r="DN60" s="10" t="str">
        <f>IF(AND(Include_study="Yes",Sufficient_data="Yes"),IF('Publication Bias Analysis'!L$38="Left",CZ:CZ-DS$10,DS$10-CZ:CZ),"")</f>
        <v/>
      </c>
      <c r="DO60" s="10" t="str">
        <f t="shared" si="83"/>
        <v/>
      </c>
      <c r="DP60" s="40" t="str">
        <f t="shared" si="151"/>
        <v/>
      </c>
      <c r="EG60" s="133"/>
      <c r="EH60" s="10" t="str">
        <f t="shared" si="66"/>
        <v/>
      </c>
      <c r="EI60" s="40" t="str">
        <f>IF(AND(Include_study="Yes",Sufficient_data="Yes"),Z_score-('Publication Bias Analysis'!P$3+'Publication Bias Analysis'!P$4*Inverse_standard_error),"")</f>
        <v/>
      </c>
      <c r="EK60" s="133"/>
      <c r="EL60" s="10" t="str">
        <f>IF(AND(Include_study="Yes",Sufficient_data="Yes"),(CZ:CZ-SUMPRODUCT(Calculations!CP:CP,'Publication Bias Analysis'!E:E)/SUM(Calculations!CP:CP))/(SQRT(EM:EM)),"")</f>
        <v/>
      </c>
      <c r="EM60" s="10" t="str">
        <f>IF(AND(Include_study="Yes",Sufficient_data="Yes"),'Publication Bias Analysis'!F:F^2-1/(SUM(Calculations!CP:CP)),"")</f>
        <v/>
      </c>
      <c r="EN60" s="14" t="str">
        <f t="shared" si="84"/>
        <v/>
      </c>
      <c r="EO60" s="14" t="str">
        <f t="shared" si="85"/>
        <v/>
      </c>
      <c r="EP60" s="14" t="str">
        <f>IF(AND(Include_study="Yes",Sufficient_data="Yes"),COUNTIFS(EN$2:EN59,"&lt;"&amp;EN60,EO$2:EO59,"&lt;"&amp;EO60)+COUNTIFS(EN61:EN$201,"&lt;"&amp;EN60,EO61:EO$201,"&lt;"&amp;EO60)+COUNTIFS(EN$2:EN59,"&gt;"&amp;EN60,EO$2:EO59,"&gt;"&amp;EO60)+COUNTIFS(EN61:EN$201,"&gt;"&amp;EN60,EO61:EO$201,"&gt;"&amp;EO60),"")</f>
        <v/>
      </c>
      <c r="EQ60" s="83" t="str">
        <f>IF(AND(Include_study="Yes",Sufficient_data="Yes"),COUNTIFS(EN$2:EN59,"&lt;"&amp;EN60,EO$2:EO59,"&gt;"&amp;EO60)+COUNTIFS(EN61:EN$201,"&lt;"&amp;EN60,EO61:EO$201,"&gt;"&amp;EO60)+COUNTIFS(EN$2:EN59,"&gt;"&amp;EN60,EO$2:EO59,"&lt;"&amp;EO60)+COUNTIFS(EN61:EN$201,"&gt;"&amp;EN60,EO61:EO$201,"&lt;"&amp;EO60),"")</f>
        <v/>
      </c>
      <c r="ES60" s="133"/>
      <c r="EX60" s="133"/>
      <c r="EY60" s="10" t="e">
        <f t="shared" si="152"/>
        <v>#N/A</v>
      </c>
      <c r="EZ60" s="10" t="e">
        <f t="shared" si="153"/>
        <v>#N/A</v>
      </c>
      <c r="FA60" s="10" t="str">
        <f t="shared" si="154"/>
        <v/>
      </c>
      <c r="FB60" s="40" t="str">
        <f>IF(AND(Include_study="Yes",Sufficient_data="Yes"),Z_score-('Publication Bias Analysis'!AK88+'Publication Bias Analysis'!AK$31*Inverse_standard_error),"")</f>
        <v/>
      </c>
      <c r="FH60" s="133"/>
      <c r="FI60" s="14" t="str">
        <f>IF(Z_score&lt;&gt;"",RANK('Publication Bias Analysis'!AS:AS,'Publication Bias Analysis'!AS:AS,1)+COUNTIF('Publication Bias Analysis'!AS$2:AS59,'Publication Bias Analysis'!AS60),"")</f>
        <v/>
      </c>
      <c r="FJ60" s="10" t="str">
        <f t="shared" si="155"/>
        <v/>
      </c>
      <c r="FK60" s="10" t="e">
        <f>IF(AND(Include_study="Yes",Sufficient_data="Yes"),'Publication Bias Analysis'!AR60,NA())</f>
        <v>#N/A</v>
      </c>
      <c r="FL60" s="28" t="e">
        <f>IF(AND(Include_study="Yes",Sufficient_data="Yes"),'Publication Bias Analysis'!AS60,NA())</f>
        <v>#N/A</v>
      </c>
      <c r="FM60" s="10" t="str">
        <f>IF(AND(Include_study="Yes",Sufficient_data="Yes"),'Publication Bias Analysis'!AR:AR-AVERAGE('Publication Bias Analysis'!AR:AR),"")</f>
        <v/>
      </c>
      <c r="FN60" s="40" t="str">
        <f>IF(AND(Include_study="Yes",Sufficient_data="Yes"),FL:FL-('Publication Bias Analysis'!AV$30+FK:FK*'Publication Bias Analysis'!AV$31),"")</f>
        <v/>
      </c>
      <c r="FT60" s="133"/>
      <c r="FU60" s="10" t="str">
        <f t="shared" si="156"/>
        <v/>
      </c>
      <c r="FV60" s="19" t="str">
        <f t="shared" si="185"/>
        <v/>
      </c>
      <c r="FW60" s="40" t="str">
        <f t="shared" si="79"/>
        <v/>
      </c>
    </row>
    <row r="61" spans="1:179" x14ac:dyDescent="0.2">
      <c r="A61" s="129"/>
      <c r="B61" s="26" t="str">
        <f t="shared" si="157"/>
        <v/>
      </c>
      <c r="C61" s="26" t="str">
        <f>IF(B61&lt;&gt;"",IF(B61=0,COUNTIF(B$2:B60,0)+1,COUNTIF(B$2:B60,B61)+B61+COUNTIF(B:B,0)),"")</f>
        <v/>
      </c>
      <c r="D61" s="26" t="str">
        <f t="shared" si="92"/>
        <v/>
      </c>
      <c r="E61" s="10" t="str">
        <f>IF(AND(Sufficient_data="Yes",Include_study="Yes",Input!Study_name&lt;&gt;""),Input!Study_name,"")</f>
        <v/>
      </c>
      <c r="F61" s="10" t="str">
        <f>IF(AND(Sufficient_data="Yes",Include_study="Yes"),Input!Correlation,"")</f>
        <v/>
      </c>
      <c r="G61" s="10" t="str">
        <f t="shared" si="93"/>
        <v/>
      </c>
      <c r="H61" s="10" t="str">
        <f>IF(AND(Sufficient_data="Yes",Include_study="Yes"),Input!Number_of_subjects,"")</f>
        <v/>
      </c>
      <c r="I61" s="10" t="str">
        <f t="shared" si="186"/>
        <v/>
      </c>
      <c r="J61" s="10" t="str">
        <f t="shared" si="94"/>
        <v/>
      </c>
      <c r="K61" s="10" t="str">
        <f t="shared" si="95"/>
        <v/>
      </c>
      <c r="L61" s="10" t="str">
        <f t="shared" si="96"/>
        <v/>
      </c>
      <c r="M61" s="10" t="str">
        <f t="shared" si="97"/>
        <v/>
      </c>
      <c r="N61" s="10" t="str">
        <f t="shared" si="98"/>
        <v/>
      </c>
      <c r="O61" s="106" t="str">
        <f t="shared" si="99"/>
        <v/>
      </c>
      <c r="P61" s="68" t="str">
        <f t="shared" si="100"/>
        <v/>
      </c>
      <c r="R61" s="57" t="e">
        <f t="shared" si="101"/>
        <v>#N/A</v>
      </c>
      <c r="S61" s="10" t="e">
        <f t="shared" si="102"/>
        <v>#N/A</v>
      </c>
      <c r="T61" s="40" t="e">
        <f t="shared" si="103"/>
        <v>#N/A</v>
      </c>
      <c r="Y61" s="129"/>
      <c r="Z61" s="26" t="str">
        <f t="shared" si="104"/>
        <v/>
      </c>
      <c r="AA61" s="26" t="str">
        <f>IF(AND(Sufficient_data="Yes",Include_study="Yes",Input!Study_name&lt;&gt;"",Subgroup&lt;&gt;""),Input!Study_name,"")</f>
        <v/>
      </c>
      <c r="AB61" s="10" t="str">
        <f t="shared" si="105"/>
        <v/>
      </c>
      <c r="AC61" s="10" t="str">
        <f>IF(AND(Sufficient_data="Yes",Include_study="Yes",Subgroup&lt;&gt;""),Input!Correlation,"")</f>
        <v/>
      </c>
      <c r="AD61" s="10" t="str">
        <f t="shared" si="158"/>
        <v/>
      </c>
      <c r="AE61" s="10" t="str">
        <f t="shared" si="107"/>
        <v/>
      </c>
      <c r="AF61" s="10" t="str">
        <f t="shared" si="159"/>
        <v/>
      </c>
      <c r="AG61" s="10" t="str">
        <f t="shared" si="109"/>
        <v/>
      </c>
      <c r="AH61" s="4" t="str">
        <f t="shared" si="160"/>
        <v/>
      </c>
      <c r="AI61" s="35" t="str">
        <f t="shared" si="111"/>
        <v/>
      </c>
      <c r="AJ61" s="108" t="str">
        <f t="shared" si="112"/>
        <v/>
      </c>
      <c r="AK61" s="68" t="str">
        <f t="shared" si="113"/>
        <v/>
      </c>
      <c r="AL61" s="9"/>
      <c r="AM61" s="57" t="e">
        <f t="shared" si="161"/>
        <v>#N/A</v>
      </c>
      <c r="AN61" s="10" t="e">
        <f t="shared" si="162"/>
        <v>#N/A</v>
      </c>
      <c r="AO61" s="40" t="e">
        <f t="shared" si="163"/>
        <v>#N/A</v>
      </c>
      <c r="AP61" s="9"/>
      <c r="AQ61" s="71" t="str">
        <f t="shared" si="164"/>
        <v/>
      </c>
      <c r="AR61" s="10" t="str">
        <f>IF(AND(Sufficient_data="Yes",Include_study="Yes",Subgroup&lt;&gt;""),IF(COUNTIFS(Input!F$2:F60,"="&amp;"Yes",Input!C$2:C60,"="&amp;"Yes",Input!G$2:G60,"="&amp;Subgroup)&gt;0,"",Subgroup),"")</f>
        <v/>
      </c>
      <c r="AS61" s="26" t="str">
        <f t="shared" si="165"/>
        <v/>
      </c>
      <c r="AT61" s="14" t="str">
        <f t="shared" si="166"/>
        <v/>
      </c>
      <c r="AU61" s="10" t="str">
        <f t="shared" si="167"/>
        <v/>
      </c>
      <c r="AV61" s="19" t="str">
        <f t="shared" si="168"/>
        <v/>
      </c>
      <c r="AW61" s="10" t="str">
        <f t="shared" si="169"/>
        <v/>
      </c>
      <c r="AX61" s="10" t="str">
        <f t="shared" si="170"/>
        <v/>
      </c>
      <c r="AY61" s="10" t="str">
        <f t="shared" si="124"/>
        <v/>
      </c>
      <c r="AZ61" s="10" t="str">
        <f t="shared" si="171"/>
        <v/>
      </c>
      <c r="BA61" s="10" t="str">
        <f t="shared" si="172"/>
        <v/>
      </c>
      <c r="BB61" s="10" t="str">
        <f t="shared" si="127"/>
        <v/>
      </c>
      <c r="BC61" s="10" t="str">
        <f t="shared" si="173"/>
        <v/>
      </c>
      <c r="BD61" s="26" t="str">
        <f t="shared" si="174"/>
        <v/>
      </c>
      <c r="BE61" s="10" t="str">
        <f t="shared" si="130"/>
        <v/>
      </c>
      <c r="BF61" s="10" t="str">
        <f t="shared" si="131"/>
        <v/>
      </c>
      <c r="BG61" s="10" t="str">
        <f t="shared" si="175"/>
        <v/>
      </c>
      <c r="BH61" s="10" t="str">
        <f t="shared" si="176"/>
        <v/>
      </c>
      <c r="BI61" s="10" t="str">
        <f t="shared" si="134"/>
        <v/>
      </c>
      <c r="BJ61" s="10" t="str">
        <f t="shared" si="135"/>
        <v/>
      </c>
      <c r="BK61" s="10" t="str">
        <f t="shared" si="177"/>
        <v/>
      </c>
      <c r="BL61" s="10" t="str">
        <f t="shared" si="178"/>
        <v/>
      </c>
      <c r="BM61" s="10" t="str">
        <f t="shared" si="179"/>
        <v/>
      </c>
      <c r="BN61" s="10" t="e">
        <f t="shared" si="180"/>
        <v>#N/A</v>
      </c>
      <c r="BO61" s="10" t="str">
        <f t="shared" si="181"/>
        <v/>
      </c>
      <c r="BP61" s="10" t="str">
        <f t="shared" si="182"/>
        <v/>
      </c>
      <c r="BQ61" s="10" t="str">
        <f t="shared" si="142"/>
        <v/>
      </c>
      <c r="BR61" s="28" t="str">
        <f t="shared" si="183"/>
        <v/>
      </c>
      <c r="BS61" s="40" t="str">
        <f t="shared" si="75"/>
        <v/>
      </c>
      <c r="BX61" s="138"/>
      <c r="BY61" s="10" t="e">
        <f t="shared" si="144"/>
        <v>#N/A</v>
      </c>
      <c r="BZ61" s="10" t="e">
        <f t="shared" si="145"/>
        <v>#N/A</v>
      </c>
      <c r="CA61" s="10" t="str">
        <f t="shared" si="146"/>
        <v/>
      </c>
      <c r="CB61" s="10" t="str">
        <f>IF(AND(Sufficient_data="Yes",Include_study="Yes",Moderator&lt;&gt;""),'Moderator Analysis'!F:F-CL$2,"")</f>
        <v/>
      </c>
      <c r="CC61" s="10" t="str">
        <f>IF(AND(Sufficient_data="Yes",Include_study="Yes",Moderator&lt;&gt;""),'Moderator Analysis'!E:E-CL$3,"")</f>
        <v/>
      </c>
      <c r="CD61" s="40" t="str">
        <f>IF(AND(Sufficient_data="Yes",Include_study="Yes",Moderator&lt;&gt;""),CA:CA*('Moderator Analysis'!F:F-CL$5-CL$4*'Moderator Analysis'!E:E)^2,"")</f>
        <v/>
      </c>
      <c r="CE61" s="9"/>
      <c r="CF61" s="75" t="str">
        <f t="shared" si="184"/>
        <v/>
      </c>
      <c r="CG61" s="18" t="str">
        <f>IF(AND(Sufficient_data="Yes",Include_study="Yes",CF61&lt;&gt;""),'Moderator Analysis'!F:F-'Moderator Analysis'!J$37,"")</f>
        <v/>
      </c>
      <c r="CH61" s="18" t="str">
        <f>IF(AND(Sufficient_data="Yes",Include_study="Yes",CF61&lt;&gt;""),'Moderator Analysis'!E:E-SUMPRODUCT('Moderator Analysis'!E:E,CF:CF)/SUM(CF:CF),"")</f>
        <v/>
      </c>
      <c r="CI61" s="79" t="str">
        <f>IF(AND(Sufficient_data="Yes",Include_study="Yes",CF61&lt;&gt;""),CF:CF*('Moderator Analysis'!F:F-'Moderator Analysis'!J$29-'Moderator Analysis'!J$30*'Moderator Analysis'!E:E)^2,"")</f>
        <v/>
      </c>
      <c r="CN61" s="138"/>
      <c r="CO61" s="140"/>
      <c r="CP61" s="28" t="str">
        <f>IF(AND(Include_study="Yes",Sufficient_data="Yes"),1/'Publication Bias Analysis'!F61^2,"")</f>
        <v/>
      </c>
      <c r="CQ61" s="28" t="str">
        <f>IF(AND(Include_study="Yes",Sufficient_data="Yes"),1/('Publication Bias Analysis'!F:F^2+IF(Additional_model="Fixed effect",0,Calculations!DD$11)),"")</f>
        <v/>
      </c>
      <c r="CR61" s="28" t="str">
        <f>IF(AND(Include_study="Yes",Sufficient_data="Yes"),1/('Publication Bias Analysis'!F:F^2+IF(Additional_model="Fixed effect",0,'Publication Bias Analysis'!L$32)),"")</f>
        <v/>
      </c>
      <c r="CS61" s="28" t="str">
        <f>IF(AND(Include_study="Yes",Sufficient_data="Yes"),'Publication Bias Analysis'!E:E-IF(Trim_and_fill="Off",'Publication Bias Analysis'!I$29,'Publication Bias Analysis'!I$37),"")</f>
        <v/>
      </c>
      <c r="CT61" s="28" t="str">
        <f t="shared" si="148"/>
        <v/>
      </c>
      <c r="CU61" s="28" t="str">
        <f t="shared" si="149"/>
        <v/>
      </c>
      <c r="CV61" s="90" t="str">
        <f t="shared" si="150"/>
        <v/>
      </c>
      <c r="CW61" s="89" t="str">
        <f>IF(AND(Include_study="Yes",Sufficient_data="Yes"),CV:CV+IF(DH:DH&lt;0,-1,1)*COUNTIF(CV$2:CV60,CV:CV),"")</f>
        <v/>
      </c>
      <c r="CX61" s="89" t="str">
        <f>IF(AND(Include_study="Yes",Sufficient_data="Yes"),RANK(DL:DL,DL:DL,1)*IF(DK:DK&lt;0,-1,1)+IF(DK:DK&lt;0,-1,1)*COUNTIF(CV$2:CV60,CV:CV),"")</f>
        <v/>
      </c>
      <c r="CY61" s="89" t="str">
        <f>IF(AND(Include_study="Yes",Sufficient_data="Yes"),RANK(DO:DO,DO:DO,1)*IF(DN:DN&lt;0,-1,1)+IF(DN:DN&lt;0,-1,1)*COUNTIF(CV$2:CV60,CV:CV),"")</f>
        <v/>
      </c>
      <c r="CZ61" s="10" t="e">
        <f>IF(AND(Include_study="Yes",Sufficient_data="Yes"),'Publication Bias Analysis'!E:E,NA())</f>
        <v>#N/A</v>
      </c>
      <c r="DA61" s="40" t="e">
        <f>IF(AND(Include_study="Yes",Sufficient_data="Yes"),'Publication Bias Analysis'!F:F,NA())</f>
        <v>#N/A</v>
      </c>
      <c r="DG61" s="133"/>
      <c r="DH61" s="28" t="str">
        <f>IF(AND(Include_study="Yes",Sufficient_data="Yes"),IF('Publication Bias Analysis'!L$38="Left",CZ:CZ-'Publication Bias Analysis'!I$29,'Publication Bias Analysis'!I$29-'Publication Bias Analysis'!E:E),"")</f>
        <v/>
      </c>
      <c r="DI61" s="28" t="str">
        <f t="shared" si="81"/>
        <v/>
      </c>
      <c r="DJ61" s="40" t="str">
        <f>IF(AND(Include_study="Yes",Sufficient_data="Yes"),1/('Publication Bias Analysis'!F:F^2+IF(Additional_model="Fixed effect",0,$DS$6)),"")</f>
        <v/>
      </c>
      <c r="DK61" s="28" t="str">
        <f>IF(AND(Include_study="Yes",Sufficient_data="Yes"),IF('Publication Bias Analysis'!L$38="Left",CZ:CZ-DS$3,DS$3-'Publication Bias Analysis'!E:E),"")</f>
        <v/>
      </c>
      <c r="DL61" s="28" t="str">
        <f t="shared" si="82"/>
        <v/>
      </c>
      <c r="DM61" s="40" t="str">
        <f>IF(AND(DK61&lt;&gt;"",CW61&lt;=MAX(CW:CW)-DS$7),1/('Publication Bias Analysis'!F:F^2+IF(Additional_model="Fixed effect",0,$DS$13)),"")</f>
        <v/>
      </c>
      <c r="DN61" s="10" t="str">
        <f>IF(AND(Include_study="Yes",Sufficient_data="Yes"),IF('Publication Bias Analysis'!L$38="Left",CZ:CZ-DS$10,DS$10-CZ:CZ),"")</f>
        <v/>
      </c>
      <c r="DO61" s="10" t="str">
        <f t="shared" si="83"/>
        <v/>
      </c>
      <c r="DP61" s="40" t="str">
        <f t="shared" si="151"/>
        <v/>
      </c>
      <c r="EG61" s="133"/>
      <c r="EH61" s="10" t="str">
        <f t="shared" si="66"/>
        <v/>
      </c>
      <c r="EI61" s="40" t="str">
        <f>IF(AND(Include_study="Yes",Sufficient_data="Yes"),Z_score-('Publication Bias Analysis'!P$3+'Publication Bias Analysis'!P$4*Inverse_standard_error),"")</f>
        <v/>
      </c>
      <c r="EK61" s="133"/>
      <c r="EL61" s="10" t="str">
        <f>IF(AND(Include_study="Yes",Sufficient_data="Yes"),(CZ:CZ-SUMPRODUCT(Calculations!CP:CP,'Publication Bias Analysis'!E:E)/SUM(Calculations!CP:CP))/(SQRT(EM:EM)),"")</f>
        <v/>
      </c>
      <c r="EM61" s="10" t="str">
        <f>IF(AND(Include_study="Yes",Sufficient_data="Yes"),'Publication Bias Analysis'!F:F^2-1/(SUM(Calculations!CP:CP)),"")</f>
        <v/>
      </c>
      <c r="EN61" s="14" t="str">
        <f t="shared" si="84"/>
        <v/>
      </c>
      <c r="EO61" s="14" t="str">
        <f t="shared" si="85"/>
        <v/>
      </c>
      <c r="EP61" s="14" t="str">
        <f>IF(AND(Include_study="Yes",Sufficient_data="Yes"),COUNTIFS(EN$2:EN60,"&lt;"&amp;EN61,EO$2:EO60,"&lt;"&amp;EO61)+COUNTIFS(EN62:EN$201,"&lt;"&amp;EN61,EO62:EO$201,"&lt;"&amp;EO61)+COUNTIFS(EN$2:EN60,"&gt;"&amp;EN61,EO$2:EO60,"&gt;"&amp;EO61)+COUNTIFS(EN62:EN$201,"&gt;"&amp;EN61,EO62:EO$201,"&gt;"&amp;EO61),"")</f>
        <v/>
      </c>
      <c r="EQ61" s="83" t="str">
        <f>IF(AND(Include_study="Yes",Sufficient_data="Yes"),COUNTIFS(EN$2:EN60,"&lt;"&amp;EN61,EO$2:EO60,"&gt;"&amp;EO61)+COUNTIFS(EN62:EN$201,"&lt;"&amp;EN61,EO62:EO$201,"&gt;"&amp;EO61)+COUNTIFS(EN$2:EN60,"&gt;"&amp;EN61,EO$2:EO60,"&lt;"&amp;EO61)+COUNTIFS(EN62:EN$201,"&gt;"&amp;EN61,EO62:EO$201,"&lt;"&amp;EO61),"")</f>
        <v/>
      </c>
      <c r="ES61" s="133"/>
      <c r="EX61" s="133"/>
      <c r="EY61" s="10" t="e">
        <f t="shared" si="152"/>
        <v>#N/A</v>
      </c>
      <c r="EZ61" s="10" t="e">
        <f t="shared" si="153"/>
        <v>#N/A</v>
      </c>
      <c r="FA61" s="10" t="str">
        <f t="shared" si="154"/>
        <v/>
      </c>
      <c r="FB61" s="40" t="str">
        <f>IF(AND(Include_study="Yes",Sufficient_data="Yes"),Z_score-('Publication Bias Analysis'!AK89+'Publication Bias Analysis'!AK$31*Inverse_standard_error),"")</f>
        <v/>
      </c>
      <c r="FH61" s="133"/>
      <c r="FI61" s="14" t="str">
        <f>IF(Z_score&lt;&gt;"",RANK('Publication Bias Analysis'!AS:AS,'Publication Bias Analysis'!AS:AS,1)+COUNTIF('Publication Bias Analysis'!AS$2:AS60,'Publication Bias Analysis'!AS61),"")</f>
        <v/>
      </c>
      <c r="FJ61" s="10" t="str">
        <f t="shared" si="155"/>
        <v/>
      </c>
      <c r="FK61" s="10" t="e">
        <f>IF(AND(Include_study="Yes",Sufficient_data="Yes"),'Publication Bias Analysis'!AR61,NA())</f>
        <v>#N/A</v>
      </c>
      <c r="FL61" s="28" t="e">
        <f>IF(AND(Include_study="Yes",Sufficient_data="Yes"),'Publication Bias Analysis'!AS61,NA())</f>
        <v>#N/A</v>
      </c>
      <c r="FM61" s="10" t="str">
        <f>IF(AND(Include_study="Yes",Sufficient_data="Yes"),'Publication Bias Analysis'!AR:AR-AVERAGE('Publication Bias Analysis'!AR:AR),"")</f>
        <v/>
      </c>
      <c r="FN61" s="40" t="str">
        <f>IF(AND(Include_study="Yes",Sufficient_data="Yes"),FL:FL-('Publication Bias Analysis'!AV$30+FK:FK*'Publication Bias Analysis'!AV$31),"")</f>
        <v/>
      </c>
      <c r="FT61" s="133"/>
      <c r="FU61" s="10" t="str">
        <f t="shared" si="156"/>
        <v/>
      </c>
      <c r="FV61" s="19" t="str">
        <f t="shared" si="185"/>
        <v/>
      </c>
      <c r="FW61" s="40" t="str">
        <f t="shared" si="79"/>
        <v/>
      </c>
    </row>
    <row r="62" spans="1:179" x14ac:dyDescent="0.2">
      <c r="A62" s="129"/>
      <c r="B62" s="26" t="str">
        <f t="shared" si="157"/>
        <v/>
      </c>
      <c r="C62" s="26" t="str">
        <f>IF(B62&lt;&gt;"",IF(B62=0,COUNTIF(B$2:B61,0)+1,COUNTIF(B$2:B61,B62)+B62+COUNTIF(B:B,0)),"")</f>
        <v/>
      </c>
      <c r="D62" s="26" t="str">
        <f t="shared" si="92"/>
        <v/>
      </c>
      <c r="E62" s="10" t="str">
        <f>IF(AND(Sufficient_data="Yes",Include_study="Yes",Input!Study_name&lt;&gt;""),Input!Study_name,"")</f>
        <v/>
      </c>
      <c r="F62" s="10" t="str">
        <f>IF(AND(Sufficient_data="Yes",Include_study="Yes"),Input!Correlation,"")</f>
        <v/>
      </c>
      <c r="G62" s="10" t="str">
        <f t="shared" si="93"/>
        <v/>
      </c>
      <c r="H62" s="10" t="str">
        <f>IF(AND(Sufficient_data="Yes",Include_study="Yes"),Input!Number_of_subjects,"")</f>
        <v/>
      </c>
      <c r="I62" s="10" t="str">
        <f t="shared" si="186"/>
        <v/>
      </c>
      <c r="J62" s="10" t="str">
        <f t="shared" si="94"/>
        <v/>
      </c>
      <c r="K62" s="10" t="str">
        <f t="shared" si="95"/>
        <v/>
      </c>
      <c r="L62" s="10" t="str">
        <f t="shared" si="96"/>
        <v/>
      </c>
      <c r="M62" s="10" t="str">
        <f t="shared" si="97"/>
        <v/>
      </c>
      <c r="N62" s="10" t="str">
        <f t="shared" si="98"/>
        <v/>
      </c>
      <c r="O62" s="106" t="str">
        <f t="shared" si="99"/>
        <v/>
      </c>
      <c r="P62" s="68" t="str">
        <f t="shared" si="100"/>
        <v/>
      </c>
      <c r="R62" s="57" t="e">
        <f t="shared" si="101"/>
        <v>#N/A</v>
      </c>
      <c r="S62" s="10" t="e">
        <f t="shared" si="102"/>
        <v>#N/A</v>
      </c>
      <c r="T62" s="40" t="e">
        <f t="shared" si="103"/>
        <v>#N/A</v>
      </c>
      <c r="Y62" s="129"/>
      <c r="Z62" s="26" t="str">
        <f t="shared" si="104"/>
        <v/>
      </c>
      <c r="AA62" s="26" t="str">
        <f>IF(AND(Sufficient_data="Yes",Include_study="Yes",Input!Study_name&lt;&gt;"",Subgroup&lt;&gt;""),Input!Study_name,"")</f>
        <v/>
      </c>
      <c r="AB62" s="10" t="str">
        <f t="shared" si="105"/>
        <v/>
      </c>
      <c r="AC62" s="10" t="str">
        <f>IF(AND(Sufficient_data="Yes",Include_study="Yes",Subgroup&lt;&gt;""),Input!Correlation,"")</f>
        <v/>
      </c>
      <c r="AD62" s="10" t="str">
        <f t="shared" si="158"/>
        <v/>
      </c>
      <c r="AE62" s="10" t="str">
        <f t="shared" si="107"/>
        <v/>
      </c>
      <c r="AF62" s="10" t="str">
        <f t="shared" si="159"/>
        <v/>
      </c>
      <c r="AG62" s="10" t="str">
        <f t="shared" si="109"/>
        <v/>
      </c>
      <c r="AH62" s="4" t="str">
        <f t="shared" si="160"/>
        <v/>
      </c>
      <c r="AI62" s="35" t="str">
        <f t="shared" si="111"/>
        <v/>
      </c>
      <c r="AJ62" s="108" t="str">
        <f t="shared" si="112"/>
        <v/>
      </c>
      <c r="AK62" s="68" t="str">
        <f t="shared" si="113"/>
        <v/>
      </c>
      <c r="AL62" s="9"/>
      <c r="AM62" s="57" t="e">
        <f t="shared" si="161"/>
        <v>#N/A</v>
      </c>
      <c r="AN62" s="10" t="e">
        <f t="shared" si="162"/>
        <v>#N/A</v>
      </c>
      <c r="AO62" s="40" t="e">
        <f t="shared" si="163"/>
        <v>#N/A</v>
      </c>
      <c r="AP62" s="9"/>
      <c r="AQ62" s="71" t="str">
        <f t="shared" si="164"/>
        <v/>
      </c>
      <c r="AR62" s="10" t="str">
        <f>IF(AND(Sufficient_data="Yes",Include_study="Yes",Subgroup&lt;&gt;""),IF(COUNTIFS(Input!F$2:F61,"="&amp;"Yes",Input!C$2:C61,"="&amp;"Yes",Input!G$2:G61,"="&amp;Subgroup)&gt;0,"",Subgroup),"")</f>
        <v/>
      </c>
      <c r="AS62" s="26" t="str">
        <f t="shared" si="165"/>
        <v/>
      </c>
      <c r="AT62" s="14" t="str">
        <f t="shared" si="166"/>
        <v/>
      </c>
      <c r="AU62" s="10" t="str">
        <f t="shared" si="167"/>
        <v/>
      </c>
      <c r="AV62" s="19" t="str">
        <f t="shared" si="168"/>
        <v/>
      </c>
      <c r="AW62" s="10" t="str">
        <f t="shared" si="169"/>
        <v/>
      </c>
      <c r="AX62" s="10" t="str">
        <f t="shared" si="170"/>
        <v/>
      </c>
      <c r="AY62" s="10" t="str">
        <f t="shared" si="124"/>
        <v/>
      </c>
      <c r="AZ62" s="10" t="str">
        <f t="shared" si="171"/>
        <v/>
      </c>
      <c r="BA62" s="10" t="str">
        <f t="shared" si="172"/>
        <v/>
      </c>
      <c r="BB62" s="10" t="str">
        <f t="shared" si="127"/>
        <v/>
      </c>
      <c r="BC62" s="10" t="str">
        <f t="shared" si="173"/>
        <v/>
      </c>
      <c r="BD62" s="26" t="str">
        <f t="shared" si="174"/>
        <v/>
      </c>
      <c r="BE62" s="10" t="str">
        <f t="shared" si="130"/>
        <v/>
      </c>
      <c r="BF62" s="10" t="str">
        <f t="shared" si="131"/>
        <v/>
      </c>
      <c r="BG62" s="10" t="str">
        <f t="shared" si="175"/>
        <v/>
      </c>
      <c r="BH62" s="10" t="str">
        <f t="shared" si="176"/>
        <v/>
      </c>
      <c r="BI62" s="10" t="str">
        <f t="shared" si="134"/>
        <v/>
      </c>
      <c r="BJ62" s="10" t="str">
        <f t="shared" si="135"/>
        <v/>
      </c>
      <c r="BK62" s="10" t="str">
        <f t="shared" si="177"/>
        <v/>
      </c>
      <c r="BL62" s="10" t="str">
        <f t="shared" si="178"/>
        <v/>
      </c>
      <c r="BM62" s="10" t="str">
        <f t="shared" si="179"/>
        <v/>
      </c>
      <c r="BN62" s="10" t="e">
        <f t="shared" si="180"/>
        <v>#N/A</v>
      </c>
      <c r="BO62" s="10" t="str">
        <f t="shared" si="181"/>
        <v/>
      </c>
      <c r="BP62" s="10" t="str">
        <f t="shared" si="182"/>
        <v/>
      </c>
      <c r="BQ62" s="10" t="str">
        <f t="shared" si="142"/>
        <v/>
      </c>
      <c r="BR62" s="28" t="str">
        <f t="shared" si="183"/>
        <v/>
      </c>
      <c r="BS62" s="40" t="str">
        <f t="shared" si="75"/>
        <v/>
      </c>
      <c r="BX62" s="138"/>
      <c r="BY62" s="10" t="e">
        <f t="shared" si="144"/>
        <v>#N/A</v>
      </c>
      <c r="BZ62" s="10" t="e">
        <f t="shared" si="145"/>
        <v>#N/A</v>
      </c>
      <c r="CA62" s="10" t="str">
        <f t="shared" si="146"/>
        <v/>
      </c>
      <c r="CB62" s="10" t="str">
        <f>IF(AND(Sufficient_data="Yes",Include_study="Yes",Moderator&lt;&gt;""),'Moderator Analysis'!F:F-CL$2,"")</f>
        <v/>
      </c>
      <c r="CC62" s="10" t="str">
        <f>IF(AND(Sufficient_data="Yes",Include_study="Yes",Moderator&lt;&gt;""),'Moderator Analysis'!E:E-CL$3,"")</f>
        <v/>
      </c>
      <c r="CD62" s="40" t="str">
        <f>IF(AND(Sufficient_data="Yes",Include_study="Yes",Moderator&lt;&gt;""),CA:CA*('Moderator Analysis'!F:F-CL$5-CL$4*'Moderator Analysis'!E:E)^2,"")</f>
        <v/>
      </c>
      <c r="CE62" s="9"/>
      <c r="CF62" s="75" t="str">
        <f t="shared" si="184"/>
        <v/>
      </c>
      <c r="CG62" s="18" t="str">
        <f>IF(AND(Sufficient_data="Yes",Include_study="Yes",CF62&lt;&gt;""),'Moderator Analysis'!F:F-'Moderator Analysis'!J$37,"")</f>
        <v/>
      </c>
      <c r="CH62" s="18" t="str">
        <f>IF(AND(Sufficient_data="Yes",Include_study="Yes",CF62&lt;&gt;""),'Moderator Analysis'!E:E-SUMPRODUCT('Moderator Analysis'!E:E,CF:CF)/SUM(CF:CF),"")</f>
        <v/>
      </c>
      <c r="CI62" s="79" t="str">
        <f>IF(AND(Sufficient_data="Yes",Include_study="Yes",CF62&lt;&gt;""),CF:CF*('Moderator Analysis'!F:F-'Moderator Analysis'!J$29-'Moderator Analysis'!J$30*'Moderator Analysis'!E:E)^2,"")</f>
        <v/>
      </c>
      <c r="CN62" s="138"/>
      <c r="CO62" s="140"/>
      <c r="CP62" s="28" t="str">
        <f>IF(AND(Include_study="Yes",Sufficient_data="Yes"),1/'Publication Bias Analysis'!F62^2,"")</f>
        <v/>
      </c>
      <c r="CQ62" s="28" t="str">
        <f>IF(AND(Include_study="Yes",Sufficient_data="Yes"),1/('Publication Bias Analysis'!F:F^2+IF(Additional_model="Fixed effect",0,Calculations!DD$11)),"")</f>
        <v/>
      </c>
      <c r="CR62" s="28" t="str">
        <f>IF(AND(Include_study="Yes",Sufficient_data="Yes"),1/('Publication Bias Analysis'!F:F^2+IF(Additional_model="Fixed effect",0,'Publication Bias Analysis'!L$32)),"")</f>
        <v/>
      </c>
      <c r="CS62" s="28" t="str">
        <f>IF(AND(Include_study="Yes",Sufficient_data="Yes"),'Publication Bias Analysis'!E:E-IF(Trim_and_fill="Off",'Publication Bias Analysis'!I$29,'Publication Bias Analysis'!I$37),"")</f>
        <v/>
      </c>
      <c r="CT62" s="28" t="str">
        <f t="shared" si="148"/>
        <v/>
      </c>
      <c r="CU62" s="28" t="str">
        <f t="shared" si="149"/>
        <v/>
      </c>
      <c r="CV62" s="90" t="str">
        <f t="shared" si="150"/>
        <v/>
      </c>
      <c r="CW62" s="89" t="str">
        <f>IF(AND(Include_study="Yes",Sufficient_data="Yes"),CV:CV+IF(DH:DH&lt;0,-1,1)*COUNTIF(CV$2:CV61,CV:CV),"")</f>
        <v/>
      </c>
      <c r="CX62" s="89" t="str">
        <f>IF(AND(Include_study="Yes",Sufficient_data="Yes"),RANK(DL:DL,DL:DL,1)*IF(DK:DK&lt;0,-1,1)+IF(DK:DK&lt;0,-1,1)*COUNTIF(CV$2:CV61,CV:CV),"")</f>
        <v/>
      </c>
      <c r="CY62" s="89" t="str">
        <f>IF(AND(Include_study="Yes",Sufficient_data="Yes"),RANK(DO:DO,DO:DO,1)*IF(DN:DN&lt;0,-1,1)+IF(DN:DN&lt;0,-1,1)*COUNTIF(CV$2:CV61,CV:CV),"")</f>
        <v/>
      </c>
      <c r="CZ62" s="10" t="e">
        <f>IF(AND(Include_study="Yes",Sufficient_data="Yes"),'Publication Bias Analysis'!E:E,NA())</f>
        <v>#N/A</v>
      </c>
      <c r="DA62" s="40" t="e">
        <f>IF(AND(Include_study="Yes",Sufficient_data="Yes"),'Publication Bias Analysis'!F:F,NA())</f>
        <v>#N/A</v>
      </c>
      <c r="DG62" s="133"/>
      <c r="DH62" s="28" t="str">
        <f>IF(AND(Include_study="Yes",Sufficient_data="Yes"),IF('Publication Bias Analysis'!L$38="Left",CZ:CZ-'Publication Bias Analysis'!I$29,'Publication Bias Analysis'!I$29-'Publication Bias Analysis'!E:E),"")</f>
        <v/>
      </c>
      <c r="DI62" s="28" t="str">
        <f t="shared" si="81"/>
        <v/>
      </c>
      <c r="DJ62" s="40" t="str">
        <f>IF(AND(Include_study="Yes",Sufficient_data="Yes"),1/('Publication Bias Analysis'!F:F^2+IF(Additional_model="Fixed effect",0,$DS$6)),"")</f>
        <v/>
      </c>
      <c r="DK62" s="28" t="str">
        <f>IF(AND(Include_study="Yes",Sufficient_data="Yes"),IF('Publication Bias Analysis'!L$38="Left",CZ:CZ-DS$3,DS$3-'Publication Bias Analysis'!E:E),"")</f>
        <v/>
      </c>
      <c r="DL62" s="28" t="str">
        <f t="shared" si="82"/>
        <v/>
      </c>
      <c r="DM62" s="40" t="str">
        <f>IF(AND(DK62&lt;&gt;"",CW62&lt;=MAX(CW:CW)-DS$7),1/('Publication Bias Analysis'!F:F^2+IF(Additional_model="Fixed effect",0,$DS$13)),"")</f>
        <v/>
      </c>
      <c r="DN62" s="10" t="str">
        <f>IF(AND(Include_study="Yes",Sufficient_data="Yes"),IF('Publication Bias Analysis'!L$38="Left",CZ:CZ-DS$10,DS$10-CZ:CZ),"")</f>
        <v/>
      </c>
      <c r="DO62" s="10" t="str">
        <f t="shared" si="83"/>
        <v/>
      </c>
      <c r="DP62" s="40" t="str">
        <f t="shared" si="151"/>
        <v/>
      </c>
      <c r="EG62" s="133"/>
      <c r="EH62" s="10" t="str">
        <f t="shared" si="66"/>
        <v/>
      </c>
      <c r="EI62" s="40" t="str">
        <f>IF(AND(Include_study="Yes",Sufficient_data="Yes"),Z_score-('Publication Bias Analysis'!P$3+'Publication Bias Analysis'!P$4*Inverse_standard_error),"")</f>
        <v/>
      </c>
      <c r="EK62" s="133"/>
      <c r="EL62" s="10" t="str">
        <f>IF(AND(Include_study="Yes",Sufficient_data="Yes"),(CZ:CZ-SUMPRODUCT(Calculations!CP:CP,'Publication Bias Analysis'!E:E)/SUM(Calculations!CP:CP))/(SQRT(EM:EM)),"")</f>
        <v/>
      </c>
      <c r="EM62" s="10" t="str">
        <f>IF(AND(Include_study="Yes",Sufficient_data="Yes"),'Publication Bias Analysis'!F:F^2-1/(SUM(Calculations!CP:CP)),"")</f>
        <v/>
      </c>
      <c r="EN62" s="14" t="str">
        <f t="shared" si="84"/>
        <v/>
      </c>
      <c r="EO62" s="14" t="str">
        <f t="shared" si="85"/>
        <v/>
      </c>
      <c r="EP62" s="14" t="str">
        <f>IF(AND(Include_study="Yes",Sufficient_data="Yes"),COUNTIFS(EN$2:EN61,"&lt;"&amp;EN62,EO$2:EO61,"&lt;"&amp;EO62)+COUNTIFS(EN63:EN$201,"&lt;"&amp;EN62,EO63:EO$201,"&lt;"&amp;EO62)+COUNTIFS(EN$2:EN61,"&gt;"&amp;EN62,EO$2:EO61,"&gt;"&amp;EO62)+COUNTIFS(EN63:EN$201,"&gt;"&amp;EN62,EO63:EO$201,"&gt;"&amp;EO62),"")</f>
        <v/>
      </c>
      <c r="EQ62" s="83" t="str">
        <f>IF(AND(Include_study="Yes",Sufficient_data="Yes"),COUNTIFS(EN$2:EN61,"&lt;"&amp;EN62,EO$2:EO61,"&gt;"&amp;EO62)+COUNTIFS(EN63:EN$201,"&lt;"&amp;EN62,EO63:EO$201,"&gt;"&amp;EO62)+COUNTIFS(EN$2:EN61,"&gt;"&amp;EN62,EO$2:EO61,"&lt;"&amp;EO62)+COUNTIFS(EN63:EN$201,"&gt;"&amp;EN62,EO63:EO$201,"&lt;"&amp;EO62),"")</f>
        <v/>
      </c>
      <c r="ES62" s="133"/>
      <c r="EX62" s="133"/>
      <c r="EY62" s="10" t="e">
        <f t="shared" si="152"/>
        <v>#N/A</v>
      </c>
      <c r="EZ62" s="10" t="e">
        <f t="shared" si="153"/>
        <v>#N/A</v>
      </c>
      <c r="FA62" s="10" t="str">
        <f t="shared" si="154"/>
        <v/>
      </c>
      <c r="FB62" s="40" t="str">
        <f>IF(AND(Include_study="Yes",Sufficient_data="Yes"),Z_score-('Publication Bias Analysis'!AK90+'Publication Bias Analysis'!AK$31*Inverse_standard_error),"")</f>
        <v/>
      </c>
      <c r="FH62" s="133"/>
      <c r="FI62" s="14" t="str">
        <f>IF(Z_score&lt;&gt;"",RANK('Publication Bias Analysis'!AS:AS,'Publication Bias Analysis'!AS:AS,1)+COUNTIF('Publication Bias Analysis'!AS$2:AS61,'Publication Bias Analysis'!AS62),"")</f>
        <v/>
      </c>
      <c r="FJ62" s="10" t="str">
        <f t="shared" si="155"/>
        <v/>
      </c>
      <c r="FK62" s="10" t="e">
        <f>IF(AND(Include_study="Yes",Sufficient_data="Yes"),'Publication Bias Analysis'!AR62,NA())</f>
        <v>#N/A</v>
      </c>
      <c r="FL62" s="28" t="e">
        <f>IF(AND(Include_study="Yes",Sufficient_data="Yes"),'Publication Bias Analysis'!AS62,NA())</f>
        <v>#N/A</v>
      </c>
      <c r="FM62" s="10" t="str">
        <f>IF(AND(Include_study="Yes",Sufficient_data="Yes"),'Publication Bias Analysis'!AR:AR-AVERAGE('Publication Bias Analysis'!AR:AR),"")</f>
        <v/>
      </c>
      <c r="FN62" s="40" t="str">
        <f>IF(AND(Include_study="Yes",Sufficient_data="Yes"),FL:FL-('Publication Bias Analysis'!AV$30+FK:FK*'Publication Bias Analysis'!AV$31),"")</f>
        <v/>
      </c>
      <c r="FT62" s="133"/>
      <c r="FU62" s="10" t="str">
        <f t="shared" si="156"/>
        <v/>
      </c>
      <c r="FV62" s="19" t="str">
        <f t="shared" si="185"/>
        <v/>
      </c>
      <c r="FW62" s="40" t="str">
        <f t="shared" si="79"/>
        <v/>
      </c>
    </row>
    <row r="63" spans="1:179" x14ac:dyDescent="0.2">
      <c r="A63" s="129"/>
      <c r="B63" s="26" t="str">
        <f t="shared" si="157"/>
        <v/>
      </c>
      <c r="C63" s="26" t="str">
        <f>IF(B63&lt;&gt;"",IF(B63=0,COUNTIF(B$2:B62,0)+1,COUNTIF(B$2:B62,B63)+B63+COUNTIF(B:B,0)),"")</f>
        <v/>
      </c>
      <c r="D63" s="26" t="str">
        <f t="shared" si="92"/>
        <v/>
      </c>
      <c r="E63" s="10" t="str">
        <f>IF(AND(Sufficient_data="Yes",Include_study="Yes",Input!Study_name&lt;&gt;""),Input!Study_name,"")</f>
        <v/>
      </c>
      <c r="F63" s="10" t="str">
        <f>IF(AND(Sufficient_data="Yes",Include_study="Yes"),Input!Correlation,"")</f>
        <v/>
      </c>
      <c r="G63" s="10" t="str">
        <f t="shared" si="93"/>
        <v/>
      </c>
      <c r="H63" s="10" t="str">
        <f>IF(AND(Sufficient_data="Yes",Include_study="Yes"),Input!Number_of_subjects,"")</f>
        <v/>
      </c>
      <c r="I63" s="10" t="str">
        <f t="shared" si="186"/>
        <v/>
      </c>
      <c r="J63" s="10" t="str">
        <f t="shared" si="94"/>
        <v/>
      </c>
      <c r="K63" s="10" t="str">
        <f t="shared" si="95"/>
        <v/>
      </c>
      <c r="L63" s="10" t="str">
        <f t="shared" si="96"/>
        <v/>
      </c>
      <c r="M63" s="10" t="str">
        <f t="shared" si="97"/>
        <v/>
      </c>
      <c r="N63" s="10" t="str">
        <f t="shared" si="98"/>
        <v/>
      </c>
      <c r="O63" s="106" t="str">
        <f t="shared" si="99"/>
        <v/>
      </c>
      <c r="P63" s="68" t="str">
        <f t="shared" si="100"/>
        <v/>
      </c>
      <c r="R63" s="57" t="e">
        <f t="shared" si="101"/>
        <v>#N/A</v>
      </c>
      <c r="S63" s="10" t="e">
        <f t="shared" si="102"/>
        <v>#N/A</v>
      </c>
      <c r="T63" s="40" t="e">
        <f t="shared" si="103"/>
        <v>#N/A</v>
      </c>
      <c r="Y63" s="129"/>
      <c r="Z63" s="26" t="str">
        <f t="shared" si="104"/>
        <v/>
      </c>
      <c r="AA63" s="26" t="str">
        <f>IF(AND(Sufficient_data="Yes",Include_study="Yes",Input!Study_name&lt;&gt;"",Subgroup&lt;&gt;""),Input!Study_name,"")</f>
        <v/>
      </c>
      <c r="AB63" s="10" t="str">
        <f t="shared" si="105"/>
        <v/>
      </c>
      <c r="AC63" s="10" t="str">
        <f>IF(AND(Sufficient_data="Yes",Include_study="Yes",Subgroup&lt;&gt;""),Input!Correlation,"")</f>
        <v/>
      </c>
      <c r="AD63" s="10" t="str">
        <f t="shared" si="158"/>
        <v/>
      </c>
      <c r="AE63" s="10" t="str">
        <f t="shared" si="107"/>
        <v/>
      </c>
      <c r="AF63" s="10" t="str">
        <f t="shared" si="159"/>
        <v/>
      </c>
      <c r="AG63" s="10" t="str">
        <f t="shared" si="109"/>
        <v/>
      </c>
      <c r="AH63" s="4" t="str">
        <f t="shared" si="160"/>
        <v/>
      </c>
      <c r="AI63" s="35" t="str">
        <f t="shared" si="111"/>
        <v/>
      </c>
      <c r="AJ63" s="108" t="str">
        <f t="shared" si="112"/>
        <v/>
      </c>
      <c r="AK63" s="68" t="str">
        <f t="shared" si="113"/>
        <v/>
      </c>
      <c r="AL63" s="9"/>
      <c r="AM63" s="57" t="e">
        <f t="shared" si="161"/>
        <v>#N/A</v>
      </c>
      <c r="AN63" s="10" t="e">
        <f t="shared" si="162"/>
        <v>#N/A</v>
      </c>
      <c r="AO63" s="40" t="e">
        <f t="shared" si="163"/>
        <v>#N/A</v>
      </c>
      <c r="AP63" s="9"/>
      <c r="AQ63" s="71" t="str">
        <f t="shared" si="164"/>
        <v/>
      </c>
      <c r="AR63" s="10" t="str">
        <f>IF(AND(Sufficient_data="Yes",Include_study="Yes",Subgroup&lt;&gt;""),IF(COUNTIFS(Input!F$2:F62,"="&amp;"Yes",Input!C$2:C62,"="&amp;"Yes",Input!G$2:G62,"="&amp;Subgroup)&gt;0,"",Subgroup),"")</f>
        <v/>
      </c>
      <c r="AS63" s="26" t="str">
        <f t="shared" si="165"/>
        <v/>
      </c>
      <c r="AT63" s="14" t="str">
        <f t="shared" si="166"/>
        <v/>
      </c>
      <c r="AU63" s="10" t="str">
        <f t="shared" si="167"/>
        <v/>
      </c>
      <c r="AV63" s="19" t="str">
        <f t="shared" si="168"/>
        <v/>
      </c>
      <c r="AW63" s="10" t="str">
        <f t="shared" si="169"/>
        <v/>
      </c>
      <c r="AX63" s="10" t="str">
        <f t="shared" si="170"/>
        <v/>
      </c>
      <c r="AY63" s="10" t="str">
        <f t="shared" si="124"/>
        <v/>
      </c>
      <c r="AZ63" s="10" t="str">
        <f t="shared" si="171"/>
        <v/>
      </c>
      <c r="BA63" s="10" t="str">
        <f t="shared" si="172"/>
        <v/>
      </c>
      <c r="BB63" s="10" t="str">
        <f t="shared" si="127"/>
        <v/>
      </c>
      <c r="BC63" s="10" t="str">
        <f t="shared" si="173"/>
        <v/>
      </c>
      <c r="BD63" s="26" t="str">
        <f t="shared" si="174"/>
        <v/>
      </c>
      <c r="BE63" s="10" t="str">
        <f t="shared" si="130"/>
        <v/>
      </c>
      <c r="BF63" s="10" t="str">
        <f t="shared" si="131"/>
        <v/>
      </c>
      <c r="BG63" s="10" t="str">
        <f t="shared" si="175"/>
        <v/>
      </c>
      <c r="BH63" s="10" t="str">
        <f t="shared" si="176"/>
        <v/>
      </c>
      <c r="BI63" s="10" t="str">
        <f t="shared" si="134"/>
        <v/>
      </c>
      <c r="BJ63" s="10" t="str">
        <f t="shared" si="135"/>
        <v/>
      </c>
      <c r="BK63" s="10" t="str">
        <f t="shared" si="177"/>
        <v/>
      </c>
      <c r="BL63" s="10" t="str">
        <f t="shared" si="178"/>
        <v/>
      </c>
      <c r="BM63" s="10" t="str">
        <f t="shared" si="179"/>
        <v/>
      </c>
      <c r="BN63" s="10" t="e">
        <f t="shared" si="180"/>
        <v>#N/A</v>
      </c>
      <c r="BO63" s="10" t="str">
        <f t="shared" si="181"/>
        <v/>
      </c>
      <c r="BP63" s="10" t="str">
        <f t="shared" si="182"/>
        <v/>
      </c>
      <c r="BQ63" s="10" t="str">
        <f t="shared" si="142"/>
        <v/>
      </c>
      <c r="BR63" s="28" t="str">
        <f t="shared" si="183"/>
        <v/>
      </c>
      <c r="BS63" s="40" t="str">
        <f t="shared" si="75"/>
        <v/>
      </c>
      <c r="BX63" s="138"/>
      <c r="BY63" s="10" t="e">
        <f t="shared" si="144"/>
        <v>#N/A</v>
      </c>
      <c r="BZ63" s="10" t="e">
        <f t="shared" si="145"/>
        <v>#N/A</v>
      </c>
      <c r="CA63" s="10" t="str">
        <f t="shared" si="146"/>
        <v/>
      </c>
      <c r="CB63" s="10" t="str">
        <f>IF(AND(Sufficient_data="Yes",Include_study="Yes",Moderator&lt;&gt;""),'Moderator Analysis'!F:F-CL$2,"")</f>
        <v/>
      </c>
      <c r="CC63" s="10" t="str">
        <f>IF(AND(Sufficient_data="Yes",Include_study="Yes",Moderator&lt;&gt;""),'Moderator Analysis'!E:E-CL$3,"")</f>
        <v/>
      </c>
      <c r="CD63" s="40" t="str">
        <f>IF(AND(Sufficient_data="Yes",Include_study="Yes",Moderator&lt;&gt;""),CA:CA*('Moderator Analysis'!F:F-CL$5-CL$4*'Moderator Analysis'!E:E)^2,"")</f>
        <v/>
      </c>
      <c r="CE63" s="9"/>
      <c r="CF63" s="75" t="str">
        <f t="shared" si="184"/>
        <v/>
      </c>
      <c r="CG63" s="18" t="str">
        <f>IF(AND(Sufficient_data="Yes",Include_study="Yes",CF63&lt;&gt;""),'Moderator Analysis'!F:F-'Moderator Analysis'!J$37,"")</f>
        <v/>
      </c>
      <c r="CH63" s="18" t="str">
        <f>IF(AND(Sufficient_data="Yes",Include_study="Yes",CF63&lt;&gt;""),'Moderator Analysis'!E:E-SUMPRODUCT('Moderator Analysis'!E:E,CF:CF)/SUM(CF:CF),"")</f>
        <v/>
      </c>
      <c r="CI63" s="79" t="str">
        <f>IF(AND(Sufficient_data="Yes",Include_study="Yes",CF63&lt;&gt;""),CF:CF*('Moderator Analysis'!F:F-'Moderator Analysis'!J$29-'Moderator Analysis'!J$30*'Moderator Analysis'!E:E)^2,"")</f>
        <v/>
      </c>
      <c r="CN63" s="138"/>
      <c r="CO63" s="140"/>
      <c r="CP63" s="28" t="str">
        <f>IF(AND(Include_study="Yes",Sufficient_data="Yes"),1/'Publication Bias Analysis'!F63^2,"")</f>
        <v/>
      </c>
      <c r="CQ63" s="28" t="str">
        <f>IF(AND(Include_study="Yes",Sufficient_data="Yes"),1/('Publication Bias Analysis'!F:F^2+IF(Additional_model="Fixed effect",0,Calculations!DD$11)),"")</f>
        <v/>
      </c>
      <c r="CR63" s="28" t="str">
        <f>IF(AND(Include_study="Yes",Sufficient_data="Yes"),1/('Publication Bias Analysis'!F:F^2+IF(Additional_model="Fixed effect",0,'Publication Bias Analysis'!L$32)),"")</f>
        <v/>
      </c>
      <c r="CS63" s="28" t="str">
        <f>IF(AND(Include_study="Yes",Sufficient_data="Yes"),'Publication Bias Analysis'!E:E-IF(Trim_and_fill="Off",'Publication Bias Analysis'!I$29,'Publication Bias Analysis'!I$37),"")</f>
        <v/>
      </c>
      <c r="CT63" s="28" t="str">
        <f t="shared" si="148"/>
        <v/>
      </c>
      <c r="CU63" s="28" t="str">
        <f t="shared" si="149"/>
        <v/>
      </c>
      <c r="CV63" s="90" t="str">
        <f t="shared" si="150"/>
        <v/>
      </c>
      <c r="CW63" s="89" t="str">
        <f>IF(AND(Include_study="Yes",Sufficient_data="Yes"),CV:CV+IF(DH:DH&lt;0,-1,1)*COUNTIF(CV$2:CV62,CV:CV),"")</f>
        <v/>
      </c>
      <c r="CX63" s="89" t="str">
        <f>IF(AND(Include_study="Yes",Sufficient_data="Yes"),RANK(DL:DL,DL:DL,1)*IF(DK:DK&lt;0,-1,1)+IF(DK:DK&lt;0,-1,1)*COUNTIF(CV$2:CV62,CV:CV),"")</f>
        <v/>
      </c>
      <c r="CY63" s="89" t="str">
        <f>IF(AND(Include_study="Yes",Sufficient_data="Yes"),RANK(DO:DO,DO:DO,1)*IF(DN:DN&lt;0,-1,1)+IF(DN:DN&lt;0,-1,1)*COUNTIF(CV$2:CV62,CV:CV),"")</f>
        <v/>
      </c>
      <c r="CZ63" s="10" t="e">
        <f>IF(AND(Include_study="Yes",Sufficient_data="Yes"),'Publication Bias Analysis'!E:E,NA())</f>
        <v>#N/A</v>
      </c>
      <c r="DA63" s="40" t="e">
        <f>IF(AND(Include_study="Yes",Sufficient_data="Yes"),'Publication Bias Analysis'!F:F,NA())</f>
        <v>#N/A</v>
      </c>
      <c r="DG63" s="133"/>
      <c r="DH63" s="28" t="str">
        <f>IF(AND(Include_study="Yes",Sufficient_data="Yes"),IF('Publication Bias Analysis'!L$38="Left",CZ:CZ-'Publication Bias Analysis'!I$29,'Publication Bias Analysis'!I$29-'Publication Bias Analysis'!E:E),"")</f>
        <v/>
      </c>
      <c r="DI63" s="28" t="str">
        <f t="shared" si="81"/>
        <v/>
      </c>
      <c r="DJ63" s="40" t="str">
        <f>IF(AND(Include_study="Yes",Sufficient_data="Yes"),1/('Publication Bias Analysis'!F:F^2+IF(Additional_model="Fixed effect",0,$DS$6)),"")</f>
        <v/>
      </c>
      <c r="DK63" s="28" t="str">
        <f>IF(AND(Include_study="Yes",Sufficient_data="Yes"),IF('Publication Bias Analysis'!L$38="Left",CZ:CZ-DS$3,DS$3-'Publication Bias Analysis'!E:E),"")</f>
        <v/>
      </c>
      <c r="DL63" s="28" t="str">
        <f t="shared" si="82"/>
        <v/>
      </c>
      <c r="DM63" s="40" t="str">
        <f>IF(AND(DK63&lt;&gt;"",CW63&lt;=MAX(CW:CW)-DS$7),1/('Publication Bias Analysis'!F:F^2+IF(Additional_model="Fixed effect",0,$DS$13)),"")</f>
        <v/>
      </c>
      <c r="DN63" s="10" t="str">
        <f>IF(AND(Include_study="Yes",Sufficient_data="Yes"),IF('Publication Bias Analysis'!L$38="Left",CZ:CZ-DS$10,DS$10-CZ:CZ),"")</f>
        <v/>
      </c>
      <c r="DO63" s="10" t="str">
        <f t="shared" si="83"/>
        <v/>
      </c>
      <c r="DP63" s="40" t="str">
        <f t="shared" si="151"/>
        <v/>
      </c>
      <c r="EG63" s="133"/>
      <c r="EH63" s="10" t="str">
        <f t="shared" si="66"/>
        <v/>
      </c>
      <c r="EI63" s="40" t="str">
        <f>IF(AND(Include_study="Yes",Sufficient_data="Yes"),Z_score-('Publication Bias Analysis'!P$3+'Publication Bias Analysis'!P$4*Inverse_standard_error),"")</f>
        <v/>
      </c>
      <c r="EK63" s="133"/>
      <c r="EL63" s="10" t="str">
        <f>IF(AND(Include_study="Yes",Sufficient_data="Yes"),(CZ:CZ-SUMPRODUCT(Calculations!CP:CP,'Publication Bias Analysis'!E:E)/SUM(Calculations!CP:CP))/(SQRT(EM:EM)),"")</f>
        <v/>
      </c>
      <c r="EM63" s="10" t="str">
        <f>IF(AND(Include_study="Yes",Sufficient_data="Yes"),'Publication Bias Analysis'!F:F^2-1/(SUM(Calculations!CP:CP)),"")</f>
        <v/>
      </c>
      <c r="EN63" s="14" t="str">
        <f t="shared" si="84"/>
        <v/>
      </c>
      <c r="EO63" s="14" t="str">
        <f t="shared" si="85"/>
        <v/>
      </c>
      <c r="EP63" s="14" t="str">
        <f>IF(AND(Include_study="Yes",Sufficient_data="Yes"),COUNTIFS(EN$2:EN62,"&lt;"&amp;EN63,EO$2:EO62,"&lt;"&amp;EO63)+COUNTIFS(EN64:EN$201,"&lt;"&amp;EN63,EO64:EO$201,"&lt;"&amp;EO63)+COUNTIFS(EN$2:EN62,"&gt;"&amp;EN63,EO$2:EO62,"&gt;"&amp;EO63)+COUNTIFS(EN64:EN$201,"&gt;"&amp;EN63,EO64:EO$201,"&gt;"&amp;EO63),"")</f>
        <v/>
      </c>
      <c r="EQ63" s="83" t="str">
        <f>IF(AND(Include_study="Yes",Sufficient_data="Yes"),COUNTIFS(EN$2:EN62,"&lt;"&amp;EN63,EO$2:EO62,"&gt;"&amp;EO63)+COUNTIFS(EN64:EN$201,"&lt;"&amp;EN63,EO64:EO$201,"&gt;"&amp;EO63)+COUNTIFS(EN$2:EN62,"&gt;"&amp;EN63,EO$2:EO62,"&lt;"&amp;EO63)+COUNTIFS(EN64:EN$201,"&gt;"&amp;EN63,EO64:EO$201,"&lt;"&amp;EO63),"")</f>
        <v/>
      </c>
      <c r="ES63" s="133"/>
      <c r="EX63" s="133"/>
      <c r="EY63" s="10" t="e">
        <f t="shared" si="152"/>
        <v>#N/A</v>
      </c>
      <c r="EZ63" s="10" t="e">
        <f t="shared" si="153"/>
        <v>#N/A</v>
      </c>
      <c r="FA63" s="10" t="str">
        <f t="shared" si="154"/>
        <v/>
      </c>
      <c r="FB63" s="40" t="str">
        <f>IF(AND(Include_study="Yes",Sufficient_data="Yes"),Z_score-('Publication Bias Analysis'!AK91+'Publication Bias Analysis'!AK$31*Inverse_standard_error),"")</f>
        <v/>
      </c>
      <c r="FH63" s="133"/>
      <c r="FI63" s="14" t="str">
        <f>IF(Z_score&lt;&gt;"",RANK('Publication Bias Analysis'!AS:AS,'Publication Bias Analysis'!AS:AS,1)+COUNTIF('Publication Bias Analysis'!AS$2:AS62,'Publication Bias Analysis'!AS63),"")</f>
        <v/>
      </c>
      <c r="FJ63" s="10" t="str">
        <f t="shared" si="155"/>
        <v/>
      </c>
      <c r="FK63" s="10" t="e">
        <f>IF(AND(Include_study="Yes",Sufficient_data="Yes"),'Publication Bias Analysis'!AR63,NA())</f>
        <v>#N/A</v>
      </c>
      <c r="FL63" s="28" t="e">
        <f>IF(AND(Include_study="Yes",Sufficient_data="Yes"),'Publication Bias Analysis'!AS63,NA())</f>
        <v>#N/A</v>
      </c>
      <c r="FM63" s="10" t="str">
        <f>IF(AND(Include_study="Yes",Sufficient_data="Yes"),'Publication Bias Analysis'!AR:AR-AVERAGE('Publication Bias Analysis'!AR:AR),"")</f>
        <v/>
      </c>
      <c r="FN63" s="40" t="str">
        <f>IF(AND(Include_study="Yes",Sufficient_data="Yes"),FL:FL-('Publication Bias Analysis'!AV$30+FK:FK*'Publication Bias Analysis'!AV$31),"")</f>
        <v/>
      </c>
      <c r="FT63" s="133"/>
      <c r="FU63" s="10" t="str">
        <f t="shared" si="156"/>
        <v/>
      </c>
      <c r="FV63" s="19" t="str">
        <f t="shared" si="185"/>
        <v/>
      </c>
      <c r="FW63" s="40" t="str">
        <f t="shared" si="79"/>
        <v/>
      </c>
    </row>
    <row r="64" spans="1:179" x14ac:dyDescent="0.2">
      <c r="A64" s="129"/>
      <c r="B64" s="26" t="str">
        <f t="shared" si="157"/>
        <v/>
      </c>
      <c r="C64" s="26" t="str">
        <f>IF(B64&lt;&gt;"",IF(B64=0,COUNTIF(B$2:B63,0)+1,COUNTIF(B$2:B63,B64)+B64+COUNTIF(B:B,0)),"")</f>
        <v/>
      </c>
      <c r="D64" s="26" t="str">
        <f t="shared" si="92"/>
        <v/>
      </c>
      <c r="E64" s="10" t="str">
        <f>IF(AND(Sufficient_data="Yes",Include_study="Yes",Input!Study_name&lt;&gt;""),Input!Study_name,"")</f>
        <v/>
      </c>
      <c r="F64" s="10" t="str">
        <f>IF(AND(Sufficient_data="Yes",Include_study="Yes"),Input!Correlation,"")</f>
        <v/>
      </c>
      <c r="G64" s="10" t="str">
        <f t="shared" si="93"/>
        <v/>
      </c>
      <c r="H64" s="10" t="str">
        <f>IF(AND(Sufficient_data="Yes",Include_study="Yes"),Input!Number_of_subjects,"")</f>
        <v/>
      </c>
      <c r="I64" s="10" t="str">
        <f t="shared" si="186"/>
        <v/>
      </c>
      <c r="J64" s="10" t="str">
        <f t="shared" si="94"/>
        <v/>
      </c>
      <c r="K64" s="10" t="str">
        <f t="shared" si="95"/>
        <v/>
      </c>
      <c r="L64" s="10" t="str">
        <f t="shared" si="96"/>
        <v/>
      </c>
      <c r="M64" s="10" t="str">
        <f t="shared" si="97"/>
        <v/>
      </c>
      <c r="N64" s="10" t="str">
        <f t="shared" si="98"/>
        <v/>
      </c>
      <c r="O64" s="106" t="str">
        <f t="shared" si="99"/>
        <v/>
      </c>
      <c r="P64" s="68" t="str">
        <f t="shared" si="100"/>
        <v/>
      </c>
      <c r="R64" s="57" t="e">
        <f t="shared" si="101"/>
        <v>#N/A</v>
      </c>
      <c r="S64" s="10" t="e">
        <f t="shared" si="102"/>
        <v>#N/A</v>
      </c>
      <c r="T64" s="40" t="e">
        <f t="shared" si="103"/>
        <v>#N/A</v>
      </c>
      <c r="Y64" s="129"/>
      <c r="Z64" s="26" t="str">
        <f t="shared" si="104"/>
        <v/>
      </c>
      <c r="AA64" s="26" t="str">
        <f>IF(AND(Sufficient_data="Yes",Include_study="Yes",Input!Study_name&lt;&gt;"",Subgroup&lt;&gt;""),Input!Study_name,"")</f>
        <v/>
      </c>
      <c r="AB64" s="10" t="str">
        <f t="shared" si="105"/>
        <v/>
      </c>
      <c r="AC64" s="10" t="str">
        <f>IF(AND(Sufficient_data="Yes",Include_study="Yes",Subgroup&lt;&gt;""),Input!Correlation,"")</f>
        <v/>
      </c>
      <c r="AD64" s="10" t="str">
        <f t="shared" si="158"/>
        <v/>
      </c>
      <c r="AE64" s="10" t="str">
        <f t="shared" si="107"/>
        <v/>
      </c>
      <c r="AF64" s="10" t="str">
        <f t="shared" si="159"/>
        <v/>
      </c>
      <c r="AG64" s="10" t="str">
        <f t="shared" si="109"/>
        <v/>
      </c>
      <c r="AH64" s="4" t="str">
        <f t="shared" si="160"/>
        <v/>
      </c>
      <c r="AI64" s="35" t="str">
        <f t="shared" si="111"/>
        <v/>
      </c>
      <c r="AJ64" s="108" t="str">
        <f t="shared" si="112"/>
        <v/>
      </c>
      <c r="AK64" s="68" t="str">
        <f t="shared" si="113"/>
        <v/>
      </c>
      <c r="AL64" s="9"/>
      <c r="AM64" s="57" t="e">
        <f t="shared" si="161"/>
        <v>#N/A</v>
      </c>
      <c r="AN64" s="10" t="e">
        <f t="shared" si="162"/>
        <v>#N/A</v>
      </c>
      <c r="AO64" s="40" t="e">
        <f t="shared" si="163"/>
        <v>#N/A</v>
      </c>
      <c r="AP64" s="9"/>
      <c r="AQ64" s="71" t="str">
        <f t="shared" si="164"/>
        <v/>
      </c>
      <c r="AR64" s="10" t="str">
        <f>IF(AND(Sufficient_data="Yes",Include_study="Yes",Subgroup&lt;&gt;""),IF(COUNTIFS(Input!F$2:F63,"="&amp;"Yes",Input!C$2:C63,"="&amp;"Yes",Input!G$2:G63,"="&amp;Subgroup)&gt;0,"",Subgroup),"")</f>
        <v/>
      </c>
      <c r="AS64" s="26" t="str">
        <f t="shared" si="165"/>
        <v/>
      </c>
      <c r="AT64" s="14" t="str">
        <f t="shared" si="166"/>
        <v/>
      </c>
      <c r="AU64" s="10" t="str">
        <f t="shared" si="167"/>
        <v/>
      </c>
      <c r="AV64" s="19" t="str">
        <f t="shared" si="168"/>
        <v/>
      </c>
      <c r="AW64" s="10" t="str">
        <f t="shared" si="169"/>
        <v/>
      </c>
      <c r="AX64" s="10" t="str">
        <f t="shared" si="170"/>
        <v/>
      </c>
      <c r="AY64" s="10" t="str">
        <f t="shared" si="124"/>
        <v/>
      </c>
      <c r="AZ64" s="10" t="str">
        <f t="shared" si="171"/>
        <v/>
      </c>
      <c r="BA64" s="10" t="str">
        <f t="shared" si="172"/>
        <v/>
      </c>
      <c r="BB64" s="10" t="str">
        <f t="shared" si="127"/>
        <v/>
      </c>
      <c r="BC64" s="10" t="str">
        <f t="shared" si="173"/>
        <v/>
      </c>
      <c r="BD64" s="26" t="str">
        <f t="shared" si="174"/>
        <v/>
      </c>
      <c r="BE64" s="10" t="str">
        <f t="shared" si="130"/>
        <v/>
      </c>
      <c r="BF64" s="10" t="str">
        <f t="shared" si="131"/>
        <v/>
      </c>
      <c r="BG64" s="10" t="str">
        <f t="shared" si="175"/>
        <v/>
      </c>
      <c r="BH64" s="10" t="str">
        <f t="shared" si="176"/>
        <v/>
      </c>
      <c r="BI64" s="10" t="str">
        <f t="shared" si="134"/>
        <v/>
      </c>
      <c r="BJ64" s="10" t="str">
        <f t="shared" si="135"/>
        <v/>
      </c>
      <c r="BK64" s="10" t="str">
        <f t="shared" si="177"/>
        <v/>
      </c>
      <c r="BL64" s="10" t="str">
        <f t="shared" si="178"/>
        <v/>
      </c>
      <c r="BM64" s="10" t="str">
        <f t="shared" si="179"/>
        <v/>
      </c>
      <c r="BN64" s="10" t="e">
        <f t="shared" si="180"/>
        <v>#N/A</v>
      </c>
      <c r="BO64" s="10" t="str">
        <f t="shared" si="181"/>
        <v/>
      </c>
      <c r="BP64" s="10" t="str">
        <f t="shared" si="182"/>
        <v/>
      </c>
      <c r="BQ64" s="10" t="str">
        <f t="shared" si="142"/>
        <v/>
      </c>
      <c r="BR64" s="28" t="str">
        <f t="shared" si="183"/>
        <v/>
      </c>
      <c r="BS64" s="40" t="str">
        <f t="shared" si="75"/>
        <v/>
      </c>
      <c r="BX64" s="138"/>
      <c r="BY64" s="10" t="e">
        <f t="shared" si="144"/>
        <v>#N/A</v>
      </c>
      <c r="BZ64" s="10" t="e">
        <f t="shared" si="145"/>
        <v>#N/A</v>
      </c>
      <c r="CA64" s="10" t="str">
        <f t="shared" si="146"/>
        <v/>
      </c>
      <c r="CB64" s="10" t="str">
        <f>IF(AND(Sufficient_data="Yes",Include_study="Yes",Moderator&lt;&gt;""),'Moderator Analysis'!F:F-CL$2,"")</f>
        <v/>
      </c>
      <c r="CC64" s="10" t="str">
        <f>IF(AND(Sufficient_data="Yes",Include_study="Yes",Moderator&lt;&gt;""),'Moderator Analysis'!E:E-CL$3,"")</f>
        <v/>
      </c>
      <c r="CD64" s="40" t="str">
        <f>IF(AND(Sufficient_data="Yes",Include_study="Yes",Moderator&lt;&gt;""),CA:CA*('Moderator Analysis'!F:F-CL$5-CL$4*'Moderator Analysis'!E:E)^2,"")</f>
        <v/>
      </c>
      <c r="CE64" s="9"/>
      <c r="CF64" s="75" t="str">
        <f t="shared" si="184"/>
        <v/>
      </c>
      <c r="CG64" s="18" t="str">
        <f>IF(AND(Sufficient_data="Yes",Include_study="Yes",CF64&lt;&gt;""),'Moderator Analysis'!F:F-'Moderator Analysis'!J$37,"")</f>
        <v/>
      </c>
      <c r="CH64" s="18" t="str">
        <f>IF(AND(Sufficient_data="Yes",Include_study="Yes",CF64&lt;&gt;""),'Moderator Analysis'!E:E-SUMPRODUCT('Moderator Analysis'!E:E,CF:CF)/SUM(CF:CF),"")</f>
        <v/>
      </c>
      <c r="CI64" s="79" t="str">
        <f>IF(AND(Sufficient_data="Yes",Include_study="Yes",CF64&lt;&gt;""),CF:CF*('Moderator Analysis'!F:F-'Moderator Analysis'!J$29-'Moderator Analysis'!J$30*'Moderator Analysis'!E:E)^2,"")</f>
        <v/>
      </c>
      <c r="CN64" s="138"/>
      <c r="CO64" s="140"/>
      <c r="CP64" s="28" t="str">
        <f>IF(AND(Include_study="Yes",Sufficient_data="Yes"),1/'Publication Bias Analysis'!F64^2,"")</f>
        <v/>
      </c>
      <c r="CQ64" s="28" t="str">
        <f>IF(AND(Include_study="Yes",Sufficient_data="Yes"),1/('Publication Bias Analysis'!F:F^2+IF(Additional_model="Fixed effect",0,Calculations!DD$11)),"")</f>
        <v/>
      </c>
      <c r="CR64" s="28" t="str">
        <f>IF(AND(Include_study="Yes",Sufficient_data="Yes"),1/('Publication Bias Analysis'!F:F^2+IF(Additional_model="Fixed effect",0,'Publication Bias Analysis'!L$32)),"")</f>
        <v/>
      </c>
      <c r="CS64" s="28" t="str">
        <f>IF(AND(Include_study="Yes",Sufficient_data="Yes"),'Publication Bias Analysis'!E:E-IF(Trim_and_fill="Off",'Publication Bias Analysis'!I$29,'Publication Bias Analysis'!I$37),"")</f>
        <v/>
      </c>
      <c r="CT64" s="28" t="str">
        <f t="shared" si="148"/>
        <v/>
      </c>
      <c r="CU64" s="28" t="str">
        <f t="shared" si="149"/>
        <v/>
      </c>
      <c r="CV64" s="90" t="str">
        <f t="shared" si="150"/>
        <v/>
      </c>
      <c r="CW64" s="89" t="str">
        <f>IF(AND(Include_study="Yes",Sufficient_data="Yes"),CV:CV+IF(DH:DH&lt;0,-1,1)*COUNTIF(CV$2:CV63,CV:CV),"")</f>
        <v/>
      </c>
      <c r="CX64" s="89" t="str">
        <f>IF(AND(Include_study="Yes",Sufficient_data="Yes"),RANK(DL:DL,DL:DL,1)*IF(DK:DK&lt;0,-1,1)+IF(DK:DK&lt;0,-1,1)*COUNTIF(CV$2:CV63,CV:CV),"")</f>
        <v/>
      </c>
      <c r="CY64" s="89" t="str">
        <f>IF(AND(Include_study="Yes",Sufficient_data="Yes"),RANK(DO:DO,DO:DO,1)*IF(DN:DN&lt;0,-1,1)+IF(DN:DN&lt;0,-1,1)*COUNTIF(CV$2:CV63,CV:CV),"")</f>
        <v/>
      </c>
      <c r="CZ64" s="10" t="e">
        <f>IF(AND(Include_study="Yes",Sufficient_data="Yes"),'Publication Bias Analysis'!E:E,NA())</f>
        <v>#N/A</v>
      </c>
      <c r="DA64" s="40" t="e">
        <f>IF(AND(Include_study="Yes",Sufficient_data="Yes"),'Publication Bias Analysis'!F:F,NA())</f>
        <v>#N/A</v>
      </c>
      <c r="DG64" s="133"/>
      <c r="DH64" s="28" t="str">
        <f>IF(AND(Include_study="Yes",Sufficient_data="Yes"),IF('Publication Bias Analysis'!L$38="Left",CZ:CZ-'Publication Bias Analysis'!I$29,'Publication Bias Analysis'!I$29-'Publication Bias Analysis'!E:E),"")</f>
        <v/>
      </c>
      <c r="DI64" s="28" t="str">
        <f t="shared" si="81"/>
        <v/>
      </c>
      <c r="DJ64" s="40" t="str">
        <f>IF(AND(Include_study="Yes",Sufficient_data="Yes"),1/('Publication Bias Analysis'!F:F^2+IF(Additional_model="Fixed effect",0,$DS$6)),"")</f>
        <v/>
      </c>
      <c r="DK64" s="28" t="str">
        <f>IF(AND(Include_study="Yes",Sufficient_data="Yes"),IF('Publication Bias Analysis'!L$38="Left",CZ:CZ-DS$3,DS$3-'Publication Bias Analysis'!E:E),"")</f>
        <v/>
      </c>
      <c r="DL64" s="28" t="str">
        <f t="shared" si="82"/>
        <v/>
      </c>
      <c r="DM64" s="40" t="str">
        <f>IF(AND(DK64&lt;&gt;"",CW64&lt;=MAX(CW:CW)-DS$7),1/('Publication Bias Analysis'!F:F^2+IF(Additional_model="Fixed effect",0,$DS$13)),"")</f>
        <v/>
      </c>
      <c r="DN64" s="10" t="str">
        <f>IF(AND(Include_study="Yes",Sufficient_data="Yes"),IF('Publication Bias Analysis'!L$38="Left",CZ:CZ-DS$10,DS$10-CZ:CZ),"")</f>
        <v/>
      </c>
      <c r="DO64" s="10" t="str">
        <f t="shared" si="83"/>
        <v/>
      </c>
      <c r="DP64" s="40" t="str">
        <f t="shared" si="151"/>
        <v/>
      </c>
      <c r="EG64" s="133"/>
      <c r="EH64" s="10" t="str">
        <f t="shared" si="66"/>
        <v/>
      </c>
      <c r="EI64" s="40" t="str">
        <f>IF(AND(Include_study="Yes",Sufficient_data="Yes"),Z_score-('Publication Bias Analysis'!P$3+'Publication Bias Analysis'!P$4*Inverse_standard_error),"")</f>
        <v/>
      </c>
      <c r="EK64" s="133"/>
      <c r="EL64" s="10" t="str">
        <f>IF(AND(Include_study="Yes",Sufficient_data="Yes"),(CZ:CZ-SUMPRODUCT(Calculations!CP:CP,'Publication Bias Analysis'!E:E)/SUM(Calculations!CP:CP))/(SQRT(EM:EM)),"")</f>
        <v/>
      </c>
      <c r="EM64" s="10" t="str">
        <f>IF(AND(Include_study="Yes",Sufficient_data="Yes"),'Publication Bias Analysis'!F:F^2-1/(SUM(Calculations!CP:CP)),"")</f>
        <v/>
      </c>
      <c r="EN64" s="14" t="str">
        <f t="shared" si="84"/>
        <v/>
      </c>
      <c r="EO64" s="14" t="str">
        <f t="shared" si="85"/>
        <v/>
      </c>
      <c r="EP64" s="14" t="str">
        <f>IF(AND(Include_study="Yes",Sufficient_data="Yes"),COUNTIFS(EN$2:EN63,"&lt;"&amp;EN64,EO$2:EO63,"&lt;"&amp;EO64)+COUNTIFS(EN65:EN$201,"&lt;"&amp;EN64,EO65:EO$201,"&lt;"&amp;EO64)+COUNTIFS(EN$2:EN63,"&gt;"&amp;EN64,EO$2:EO63,"&gt;"&amp;EO64)+COUNTIFS(EN65:EN$201,"&gt;"&amp;EN64,EO65:EO$201,"&gt;"&amp;EO64),"")</f>
        <v/>
      </c>
      <c r="EQ64" s="83" t="str">
        <f>IF(AND(Include_study="Yes",Sufficient_data="Yes"),COUNTIFS(EN$2:EN63,"&lt;"&amp;EN64,EO$2:EO63,"&gt;"&amp;EO64)+COUNTIFS(EN65:EN$201,"&lt;"&amp;EN64,EO65:EO$201,"&gt;"&amp;EO64)+COUNTIFS(EN$2:EN63,"&gt;"&amp;EN64,EO$2:EO63,"&lt;"&amp;EO64)+COUNTIFS(EN65:EN$201,"&gt;"&amp;EN64,EO65:EO$201,"&lt;"&amp;EO64),"")</f>
        <v/>
      </c>
      <c r="ES64" s="133"/>
      <c r="EX64" s="133"/>
      <c r="EY64" s="10" t="e">
        <f t="shared" si="152"/>
        <v>#N/A</v>
      </c>
      <c r="EZ64" s="10" t="e">
        <f t="shared" si="153"/>
        <v>#N/A</v>
      </c>
      <c r="FA64" s="10" t="str">
        <f t="shared" si="154"/>
        <v/>
      </c>
      <c r="FB64" s="40" t="str">
        <f>IF(AND(Include_study="Yes",Sufficient_data="Yes"),Z_score-('Publication Bias Analysis'!AK92+'Publication Bias Analysis'!AK$31*Inverse_standard_error),"")</f>
        <v/>
      </c>
      <c r="FH64" s="133"/>
      <c r="FI64" s="14" t="str">
        <f>IF(Z_score&lt;&gt;"",RANK('Publication Bias Analysis'!AS:AS,'Publication Bias Analysis'!AS:AS,1)+COUNTIF('Publication Bias Analysis'!AS$2:AS63,'Publication Bias Analysis'!AS64),"")</f>
        <v/>
      </c>
      <c r="FJ64" s="10" t="str">
        <f t="shared" si="155"/>
        <v/>
      </c>
      <c r="FK64" s="10" t="e">
        <f>IF(AND(Include_study="Yes",Sufficient_data="Yes"),'Publication Bias Analysis'!AR64,NA())</f>
        <v>#N/A</v>
      </c>
      <c r="FL64" s="28" t="e">
        <f>IF(AND(Include_study="Yes",Sufficient_data="Yes"),'Publication Bias Analysis'!AS64,NA())</f>
        <v>#N/A</v>
      </c>
      <c r="FM64" s="10" t="str">
        <f>IF(AND(Include_study="Yes",Sufficient_data="Yes"),'Publication Bias Analysis'!AR:AR-AVERAGE('Publication Bias Analysis'!AR:AR),"")</f>
        <v/>
      </c>
      <c r="FN64" s="40" t="str">
        <f>IF(AND(Include_study="Yes",Sufficient_data="Yes"),FL:FL-('Publication Bias Analysis'!AV$30+FK:FK*'Publication Bias Analysis'!AV$31),"")</f>
        <v/>
      </c>
      <c r="FT64" s="133"/>
      <c r="FU64" s="10" t="str">
        <f t="shared" si="156"/>
        <v/>
      </c>
      <c r="FV64" s="19" t="str">
        <f t="shared" si="185"/>
        <v/>
      </c>
      <c r="FW64" s="40" t="str">
        <f t="shared" si="79"/>
        <v/>
      </c>
    </row>
    <row r="65" spans="1:179" x14ac:dyDescent="0.2">
      <c r="A65" s="129"/>
      <c r="B65" s="26" t="str">
        <f t="shared" si="157"/>
        <v/>
      </c>
      <c r="C65" s="26" t="str">
        <f>IF(B65&lt;&gt;"",IF(B65=0,COUNTIF(B$2:B64,0)+1,COUNTIF(B$2:B64,B65)+B65+COUNTIF(B:B,0)),"")</f>
        <v/>
      </c>
      <c r="D65" s="26" t="str">
        <f t="shared" si="92"/>
        <v/>
      </c>
      <c r="E65" s="10" t="str">
        <f>IF(AND(Sufficient_data="Yes",Include_study="Yes",Input!Study_name&lt;&gt;""),Input!Study_name,"")</f>
        <v/>
      </c>
      <c r="F65" s="10" t="str">
        <f>IF(AND(Sufficient_data="Yes",Include_study="Yes"),Input!Correlation,"")</f>
        <v/>
      </c>
      <c r="G65" s="10" t="str">
        <f t="shared" si="93"/>
        <v/>
      </c>
      <c r="H65" s="10" t="str">
        <f>IF(AND(Sufficient_data="Yes",Include_study="Yes"),Input!Number_of_subjects,"")</f>
        <v/>
      </c>
      <c r="I65" s="10" t="str">
        <f t="shared" si="186"/>
        <v/>
      </c>
      <c r="J65" s="10" t="str">
        <f t="shared" si="94"/>
        <v/>
      </c>
      <c r="K65" s="10" t="str">
        <f t="shared" si="95"/>
        <v/>
      </c>
      <c r="L65" s="10" t="str">
        <f t="shared" si="96"/>
        <v/>
      </c>
      <c r="M65" s="10" t="str">
        <f t="shared" si="97"/>
        <v/>
      </c>
      <c r="N65" s="10" t="str">
        <f t="shared" si="98"/>
        <v/>
      </c>
      <c r="O65" s="106" t="str">
        <f t="shared" si="99"/>
        <v/>
      </c>
      <c r="P65" s="68" t="str">
        <f t="shared" si="100"/>
        <v/>
      </c>
      <c r="R65" s="57" t="e">
        <f t="shared" si="101"/>
        <v>#N/A</v>
      </c>
      <c r="S65" s="10" t="e">
        <f t="shared" si="102"/>
        <v>#N/A</v>
      </c>
      <c r="T65" s="40" t="e">
        <f t="shared" si="103"/>
        <v>#N/A</v>
      </c>
      <c r="Y65" s="129"/>
      <c r="Z65" s="26" t="str">
        <f t="shared" si="104"/>
        <v/>
      </c>
      <c r="AA65" s="26" t="str">
        <f>IF(AND(Sufficient_data="Yes",Include_study="Yes",Input!Study_name&lt;&gt;"",Subgroup&lt;&gt;""),Input!Study_name,"")</f>
        <v/>
      </c>
      <c r="AB65" s="10" t="str">
        <f t="shared" si="105"/>
        <v/>
      </c>
      <c r="AC65" s="10" t="str">
        <f>IF(AND(Sufficient_data="Yes",Include_study="Yes",Subgroup&lt;&gt;""),Input!Correlation,"")</f>
        <v/>
      </c>
      <c r="AD65" s="10" t="str">
        <f t="shared" si="158"/>
        <v/>
      </c>
      <c r="AE65" s="10" t="str">
        <f t="shared" si="107"/>
        <v/>
      </c>
      <c r="AF65" s="10" t="str">
        <f t="shared" si="159"/>
        <v/>
      </c>
      <c r="AG65" s="10" t="str">
        <f t="shared" si="109"/>
        <v/>
      </c>
      <c r="AH65" s="4" t="str">
        <f t="shared" si="160"/>
        <v/>
      </c>
      <c r="AI65" s="35" t="str">
        <f t="shared" si="111"/>
        <v/>
      </c>
      <c r="AJ65" s="108" t="str">
        <f t="shared" si="112"/>
        <v/>
      </c>
      <c r="AK65" s="68" t="str">
        <f t="shared" si="113"/>
        <v/>
      </c>
      <c r="AL65" s="9"/>
      <c r="AM65" s="57" t="e">
        <f t="shared" si="161"/>
        <v>#N/A</v>
      </c>
      <c r="AN65" s="10" t="e">
        <f t="shared" si="162"/>
        <v>#N/A</v>
      </c>
      <c r="AO65" s="40" t="e">
        <f t="shared" si="163"/>
        <v>#N/A</v>
      </c>
      <c r="AP65" s="9"/>
      <c r="AQ65" s="71" t="str">
        <f t="shared" si="164"/>
        <v/>
      </c>
      <c r="AR65" s="10" t="str">
        <f>IF(AND(Sufficient_data="Yes",Include_study="Yes",Subgroup&lt;&gt;""),IF(COUNTIFS(Input!F$2:F64,"="&amp;"Yes",Input!C$2:C64,"="&amp;"Yes",Input!G$2:G64,"="&amp;Subgroup)&gt;0,"",Subgroup),"")</f>
        <v/>
      </c>
      <c r="AS65" s="26" t="str">
        <f t="shared" si="165"/>
        <v/>
      </c>
      <c r="AT65" s="14" t="str">
        <f t="shared" si="166"/>
        <v/>
      </c>
      <c r="AU65" s="10" t="str">
        <f t="shared" si="167"/>
        <v/>
      </c>
      <c r="AV65" s="19" t="str">
        <f t="shared" si="168"/>
        <v/>
      </c>
      <c r="AW65" s="10" t="str">
        <f t="shared" si="169"/>
        <v/>
      </c>
      <c r="AX65" s="10" t="str">
        <f t="shared" si="170"/>
        <v/>
      </c>
      <c r="AY65" s="10" t="str">
        <f t="shared" si="124"/>
        <v/>
      </c>
      <c r="AZ65" s="10" t="str">
        <f t="shared" si="171"/>
        <v/>
      </c>
      <c r="BA65" s="10" t="str">
        <f t="shared" si="172"/>
        <v/>
      </c>
      <c r="BB65" s="10" t="str">
        <f t="shared" si="127"/>
        <v/>
      </c>
      <c r="BC65" s="10" t="str">
        <f t="shared" si="173"/>
        <v/>
      </c>
      <c r="BD65" s="26" t="str">
        <f t="shared" si="174"/>
        <v/>
      </c>
      <c r="BE65" s="10" t="str">
        <f t="shared" si="130"/>
        <v/>
      </c>
      <c r="BF65" s="10" t="str">
        <f t="shared" si="131"/>
        <v/>
      </c>
      <c r="BG65" s="10" t="str">
        <f t="shared" si="175"/>
        <v/>
      </c>
      <c r="BH65" s="10" t="str">
        <f t="shared" si="176"/>
        <v/>
      </c>
      <c r="BI65" s="10" t="str">
        <f t="shared" si="134"/>
        <v/>
      </c>
      <c r="BJ65" s="10" t="str">
        <f t="shared" si="135"/>
        <v/>
      </c>
      <c r="BK65" s="10" t="str">
        <f t="shared" si="177"/>
        <v/>
      </c>
      <c r="BL65" s="10" t="str">
        <f t="shared" si="178"/>
        <v/>
      </c>
      <c r="BM65" s="10" t="str">
        <f t="shared" si="179"/>
        <v/>
      </c>
      <c r="BN65" s="10" t="e">
        <f t="shared" si="180"/>
        <v>#N/A</v>
      </c>
      <c r="BO65" s="10" t="str">
        <f t="shared" si="181"/>
        <v/>
      </c>
      <c r="BP65" s="10" t="str">
        <f t="shared" si="182"/>
        <v/>
      </c>
      <c r="BQ65" s="10" t="str">
        <f t="shared" si="142"/>
        <v/>
      </c>
      <c r="BR65" s="28" t="str">
        <f t="shared" si="183"/>
        <v/>
      </c>
      <c r="BS65" s="40" t="str">
        <f t="shared" si="75"/>
        <v/>
      </c>
      <c r="BX65" s="138"/>
      <c r="BY65" s="10" t="e">
        <f t="shared" si="144"/>
        <v>#N/A</v>
      </c>
      <c r="BZ65" s="10" t="e">
        <f t="shared" si="145"/>
        <v>#N/A</v>
      </c>
      <c r="CA65" s="10" t="str">
        <f t="shared" si="146"/>
        <v/>
      </c>
      <c r="CB65" s="10" t="str">
        <f>IF(AND(Sufficient_data="Yes",Include_study="Yes",Moderator&lt;&gt;""),'Moderator Analysis'!F:F-CL$2,"")</f>
        <v/>
      </c>
      <c r="CC65" s="10" t="str">
        <f>IF(AND(Sufficient_data="Yes",Include_study="Yes",Moderator&lt;&gt;""),'Moderator Analysis'!E:E-CL$3,"")</f>
        <v/>
      </c>
      <c r="CD65" s="40" t="str">
        <f>IF(AND(Sufficient_data="Yes",Include_study="Yes",Moderator&lt;&gt;""),CA:CA*('Moderator Analysis'!F:F-CL$5-CL$4*'Moderator Analysis'!E:E)^2,"")</f>
        <v/>
      </c>
      <c r="CE65" s="9"/>
      <c r="CF65" s="75" t="str">
        <f t="shared" si="184"/>
        <v/>
      </c>
      <c r="CG65" s="18" t="str">
        <f>IF(AND(Sufficient_data="Yes",Include_study="Yes",CF65&lt;&gt;""),'Moderator Analysis'!F:F-'Moderator Analysis'!J$37,"")</f>
        <v/>
      </c>
      <c r="CH65" s="18" t="str">
        <f>IF(AND(Sufficient_data="Yes",Include_study="Yes",CF65&lt;&gt;""),'Moderator Analysis'!E:E-SUMPRODUCT('Moderator Analysis'!E:E,CF:CF)/SUM(CF:CF),"")</f>
        <v/>
      </c>
      <c r="CI65" s="79" t="str">
        <f>IF(AND(Sufficient_data="Yes",Include_study="Yes",CF65&lt;&gt;""),CF:CF*('Moderator Analysis'!F:F-'Moderator Analysis'!J$29-'Moderator Analysis'!J$30*'Moderator Analysis'!E:E)^2,"")</f>
        <v/>
      </c>
      <c r="CN65" s="138"/>
      <c r="CO65" s="140"/>
      <c r="CP65" s="28" t="str">
        <f>IF(AND(Include_study="Yes",Sufficient_data="Yes"),1/'Publication Bias Analysis'!F65^2,"")</f>
        <v/>
      </c>
      <c r="CQ65" s="28" t="str">
        <f>IF(AND(Include_study="Yes",Sufficient_data="Yes"),1/('Publication Bias Analysis'!F:F^2+IF(Additional_model="Fixed effect",0,Calculations!DD$11)),"")</f>
        <v/>
      </c>
      <c r="CR65" s="28" t="str">
        <f>IF(AND(Include_study="Yes",Sufficient_data="Yes"),1/('Publication Bias Analysis'!F:F^2+IF(Additional_model="Fixed effect",0,'Publication Bias Analysis'!L$32)),"")</f>
        <v/>
      </c>
      <c r="CS65" s="28" t="str">
        <f>IF(AND(Include_study="Yes",Sufficient_data="Yes"),'Publication Bias Analysis'!E:E-IF(Trim_and_fill="Off",'Publication Bias Analysis'!I$29,'Publication Bias Analysis'!I$37),"")</f>
        <v/>
      </c>
      <c r="CT65" s="28" t="str">
        <f t="shared" si="148"/>
        <v/>
      </c>
      <c r="CU65" s="28" t="str">
        <f t="shared" si="149"/>
        <v/>
      </c>
      <c r="CV65" s="90" t="str">
        <f t="shared" si="150"/>
        <v/>
      </c>
      <c r="CW65" s="89" t="str">
        <f>IF(AND(Include_study="Yes",Sufficient_data="Yes"),CV:CV+IF(DH:DH&lt;0,-1,1)*COUNTIF(CV$2:CV64,CV:CV),"")</f>
        <v/>
      </c>
      <c r="CX65" s="89" t="str">
        <f>IF(AND(Include_study="Yes",Sufficient_data="Yes"),RANK(DL:DL,DL:DL,1)*IF(DK:DK&lt;0,-1,1)+IF(DK:DK&lt;0,-1,1)*COUNTIF(CV$2:CV64,CV:CV),"")</f>
        <v/>
      </c>
      <c r="CY65" s="89" t="str">
        <f>IF(AND(Include_study="Yes",Sufficient_data="Yes"),RANK(DO:DO,DO:DO,1)*IF(DN:DN&lt;0,-1,1)+IF(DN:DN&lt;0,-1,1)*COUNTIF(CV$2:CV64,CV:CV),"")</f>
        <v/>
      </c>
      <c r="CZ65" s="10" t="e">
        <f>IF(AND(Include_study="Yes",Sufficient_data="Yes"),'Publication Bias Analysis'!E:E,NA())</f>
        <v>#N/A</v>
      </c>
      <c r="DA65" s="40" t="e">
        <f>IF(AND(Include_study="Yes",Sufficient_data="Yes"),'Publication Bias Analysis'!F:F,NA())</f>
        <v>#N/A</v>
      </c>
      <c r="DG65" s="133"/>
      <c r="DH65" s="28" t="str">
        <f>IF(AND(Include_study="Yes",Sufficient_data="Yes"),IF('Publication Bias Analysis'!L$38="Left",CZ:CZ-'Publication Bias Analysis'!I$29,'Publication Bias Analysis'!I$29-'Publication Bias Analysis'!E:E),"")</f>
        <v/>
      </c>
      <c r="DI65" s="28" t="str">
        <f t="shared" si="81"/>
        <v/>
      </c>
      <c r="DJ65" s="40" t="str">
        <f>IF(AND(Include_study="Yes",Sufficient_data="Yes"),1/('Publication Bias Analysis'!F:F^2+IF(Additional_model="Fixed effect",0,$DS$6)),"")</f>
        <v/>
      </c>
      <c r="DK65" s="28" t="str">
        <f>IF(AND(Include_study="Yes",Sufficient_data="Yes"),IF('Publication Bias Analysis'!L$38="Left",CZ:CZ-DS$3,DS$3-'Publication Bias Analysis'!E:E),"")</f>
        <v/>
      </c>
      <c r="DL65" s="28" t="str">
        <f t="shared" si="82"/>
        <v/>
      </c>
      <c r="DM65" s="40" t="str">
        <f>IF(AND(DK65&lt;&gt;"",CW65&lt;=MAX(CW:CW)-DS$7),1/('Publication Bias Analysis'!F:F^2+IF(Additional_model="Fixed effect",0,$DS$13)),"")</f>
        <v/>
      </c>
      <c r="DN65" s="10" t="str">
        <f>IF(AND(Include_study="Yes",Sufficient_data="Yes"),IF('Publication Bias Analysis'!L$38="Left",CZ:CZ-DS$10,DS$10-CZ:CZ),"")</f>
        <v/>
      </c>
      <c r="DO65" s="10" t="str">
        <f t="shared" si="83"/>
        <v/>
      </c>
      <c r="DP65" s="40" t="str">
        <f t="shared" si="151"/>
        <v/>
      </c>
      <c r="EG65" s="133"/>
      <c r="EH65" s="10" t="str">
        <f t="shared" si="66"/>
        <v/>
      </c>
      <c r="EI65" s="40" t="str">
        <f>IF(AND(Include_study="Yes",Sufficient_data="Yes"),Z_score-('Publication Bias Analysis'!P$3+'Publication Bias Analysis'!P$4*Inverse_standard_error),"")</f>
        <v/>
      </c>
      <c r="EK65" s="133"/>
      <c r="EL65" s="10" t="str">
        <f>IF(AND(Include_study="Yes",Sufficient_data="Yes"),(CZ:CZ-SUMPRODUCT(Calculations!CP:CP,'Publication Bias Analysis'!E:E)/SUM(Calculations!CP:CP))/(SQRT(EM:EM)),"")</f>
        <v/>
      </c>
      <c r="EM65" s="10" t="str">
        <f>IF(AND(Include_study="Yes",Sufficient_data="Yes"),'Publication Bias Analysis'!F:F^2-1/(SUM(Calculations!CP:CP)),"")</f>
        <v/>
      </c>
      <c r="EN65" s="14" t="str">
        <f t="shared" si="84"/>
        <v/>
      </c>
      <c r="EO65" s="14" t="str">
        <f t="shared" si="85"/>
        <v/>
      </c>
      <c r="EP65" s="14" t="str">
        <f>IF(AND(Include_study="Yes",Sufficient_data="Yes"),COUNTIFS(EN$2:EN64,"&lt;"&amp;EN65,EO$2:EO64,"&lt;"&amp;EO65)+COUNTIFS(EN66:EN$201,"&lt;"&amp;EN65,EO66:EO$201,"&lt;"&amp;EO65)+COUNTIFS(EN$2:EN64,"&gt;"&amp;EN65,EO$2:EO64,"&gt;"&amp;EO65)+COUNTIFS(EN66:EN$201,"&gt;"&amp;EN65,EO66:EO$201,"&gt;"&amp;EO65),"")</f>
        <v/>
      </c>
      <c r="EQ65" s="83" t="str">
        <f>IF(AND(Include_study="Yes",Sufficient_data="Yes"),COUNTIFS(EN$2:EN64,"&lt;"&amp;EN65,EO$2:EO64,"&gt;"&amp;EO65)+COUNTIFS(EN66:EN$201,"&lt;"&amp;EN65,EO66:EO$201,"&gt;"&amp;EO65)+COUNTIFS(EN$2:EN64,"&gt;"&amp;EN65,EO$2:EO64,"&lt;"&amp;EO65)+COUNTIFS(EN66:EN$201,"&gt;"&amp;EN65,EO66:EO$201,"&lt;"&amp;EO65),"")</f>
        <v/>
      </c>
      <c r="ES65" s="133"/>
      <c r="EX65" s="133"/>
      <c r="EY65" s="10" t="e">
        <f t="shared" si="152"/>
        <v>#N/A</v>
      </c>
      <c r="EZ65" s="10" t="e">
        <f t="shared" si="153"/>
        <v>#N/A</v>
      </c>
      <c r="FA65" s="10" t="str">
        <f t="shared" si="154"/>
        <v/>
      </c>
      <c r="FB65" s="40" t="str">
        <f>IF(AND(Include_study="Yes",Sufficient_data="Yes"),Z_score-('Publication Bias Analysis'!AK93+'Publication Bias Analysis'!AK$31*Inverse_standard_error),"")</f>
        <v/>
      </c>
      <c r="FH65" s="133"/>
      <c r="FI65" s="14" t="str">
        <f>IF(Z_score&lt;&gt;"",RANK('Publication Bias Analysis'!AS:AS,'Publication Bias Analysis'!AS:AS,1)+COUNTIF('Publication Bias Analysis'!AS$2:AS64,'Publication Bias Analysis'!AS65),"")</f>
        <v/>
      </c>
      <c r="FJ65" s="10" t="str">
        <f t="shared" si="155"/>
        <v/>
      </c>
      <c r="FK65" s="10" t="e">
        <f>IF(AND(Include_study="Yes",Sufficient_data="Yes"),'Publication Bias Analysis'!AR65,NA())</f>
        <v>#N/A</v>
      </c>
      <c r="FL65" s="28" t="e">
        <f>IF(AND(Include_study="Yes",Sufficient_data="Yes"),'Publication Bias Analysis'!AS65,NA())</f>
        <v>#N/A</v>
      </c>
      <c r="FM65" s="10" t="str">
        <f>IF(AND(Include_study="Yes",Sufficient_data="Yes"),'Publication Bias Analysis'!AR:AR-AVERAGE('Publication Bias Analysis'!AR:AR),"")</f>
        <v/>
      </c>
      <c r="FN65" s="40" t="str">
        <f>IF(AND(Include_study="Yes",Sufficient_data="Yes"),FL:FL-('Publication Bias Analysis'!AV$30+FK:FK*'Publication Bias Analysis'!AV$31),"")</f>
        <v/>
      </c>
      <c r="FT65" s="133"/>
      <c r="FU65" s="10" t="str">
        <f t="shared" si="156"/>
        <v/>
      </c>
      <c r="FV65" s="19" t="str">
        <f t="shared" si="185"/>
        <v/>
      </c>
      <c r="FW65" s="40" t="str">
        <f t="shared" si="79"/>
        <v/>
      </c>
    </row>
    <row r="66" spans="1:179" x14ac:dyDescent="0.2">
      <c r="A66" s="129"/>
      <c r="B66" s="26" t="str">
        <f t="shared" si="157"/>
        <v/>
      </c>
      <c r="C66" s="26" t="str">
        <f>IF(B66&lt;&gt;"",IF(B66=0,COUNTIF(B$2:B65,0)+1,COUNTIF(B$2:B65,B66)+B66+COUNTIF(B:B,0)),"")</f>
        <v/>
      </c>
      <c r="D66" s="26" t="str">
        <f t="shared" si="92"/>
        <v/>
      </c>
      <c r="E66" s="10" t="str">
        <f>IF(AND(Sufficient_data="Yes",Include_study="Yes",Input!Study_name&lt;&gt;""),Input!Study_name,"")</f>
        <v/>
      </c>
      <c r="F66" s="10" t="str">
        <f>IF(AND(Sufficient_data="Yes",Include_study="Yes"),Input!Correlation,"")</f>
        <v/>
      </c>
      <c r="G66" s="10" t="str">
        <f t="shared" si="93"/>
        <v/>
      </c>
      <c r="H66" s="10" t="str">
        <f>IF(AND(Sufficient_data="Yes",Include_study="Yes"),Input!Number_of_subjects,"")</f>
        <v/>
      </c>
      <c r="I66" s="10" t="str">
        <f t="shared" si="186"/>
        <v/>
      </c>
      <c r="J66" s="10" t="str">
        <f t="shared" si="94"/>
        <v/>
      </c>
      <c r="K66" s="10" t="str">
        <f t="shared" si="95"/>
        <v/>
      </c>
      <c r="L66" s="10" t="str">
        <f t="shared" si="96"/>
        <v/>
      </c>
      <c r="M66" s="10" t="str">
        <f t="shared" ref="M66:M97" si="187">IF(AND(Sufficient_data="Yes",Include_study="Yes"),FISHERINV(rz-ABS(TINV((1-Confidence_level),Number_of_subjects-1))*SEz),"")</f>
        <v/>
      </c>
      <c r="N66" s="10" t="str">
        <f t="shared" ref="N66:N97" si="188">IF(AND(Sufficient_data="Yes",Include_study="Yes"),FISHERINV(rz+ABS(TINV((1-Confidence_level),Number_of_subjects-1))*SEz),"")</f>
        <v/>
      </c>
      <c r="O66" s="106" t="str">
        <f t="shared" ref="O66:O97" si="189">IF(Weightr&lt;&gt;"",IF(Meta_analysis_model="Fixed effect model",Weightf/SUM(Weightf),Weightr/SUM(Weightr)),"")</f>
        <v/>
      </c>
      <c r="P66" s="68" t="str">
        <f t="shared" ref="P66:P97" si="190">IF(AND(Include_study="Yes",Sufficient_data="Yes"),rz-Combined_Effect_Sizez,"")</f>
        <v/>
      </c>
      <c r="R66" s="57" t="e">
        <f t="shared" si="101"/>
        <v>#N/A</v>
      </c>
      <c r="S66" s="10" t="e">
        <f t="shared" si="102"/>
        <v>#N/A</v>
      </c>
      <c r="T66" s="40" t="e">
        <f t="shared" si="103"/>
        <v>#N/A</v>
      </c>
      <c r="Y66" s="129"/>
      <c r="Z66" s="26" t="str">
        <f t="shared" ref="Z66:Z97" si="191">IF(AND(Sufficient_data="Yes",Include_study="Yes",Subgroup&lt;&gt;""),COUNTIFS(Include_study,"Yes",Sufficient_data,"Yes",AB:AB,"&lt;"&amp;Subgroup)+COUNTIFS(Entry_Number,"&lt;"&amp;Entry_Number,AB:AB,Subgroup)+COUNTIFS(AU:AU,"&gt;="&amp;0,AR:AR,"&lt;"&amp;Subgroup)+1-COUNTIFS(Include_study,"Yes",Sufficient_data,"Yes",Subgroup,"="&amp;""),"")</f>
        <v/>
      </c>
      <c r="AA66" s="26" t="str">
        <f>IF(AND(Sufficient_data="Yes",Include_study="Yes",Input!Study_name&lt;&gt;"",Subgroup&lt;&gt;""),Input!Study_name,"")</f>
        <v/>
      </c>
      <c r="AB66" s="10" t="str">
        <f t="shared" si="105"/>
        <v/>
      </c>
      <c r="AC66" s="10" t="str">
        <f>IF(AND(Sufficient_data="Yes",Include_study="Yes",Subgroup&lt;&gt;""),Input!Correlation,"")</f>
        <v/>
      </c>
      <c r="AD66" s="10" t="str">
        <f t="shared" si="158"/>
        <v/>
      </c>
      <c r="AE66" s="10" t="str">
        <f t="shared" si="107"/>
        <v/>
      </c>
      <c r="AF66" s="10" t="str">
        <f t="shared" si="159"/>
        <v/>
      </c>
      <c r="AG66" s="10" t="str">
        <f t="shared" ref="AG66:AG97" si="192">IF(AND(Include_study="Yes",Sufficient_data="Yes",Subgroup&lt;&gt;""),1/(AE66^2+IF(Within_subgroup_weighting="Fixed effect",0,INDEX(AR:AY,MATCH(Subgroup,AR:AR,0),8))),"")</f>
        <v/>
      </c>
      <c r="AH66" s="4" t="str">
        <f t="shared" si="160"/>
        <v/>
      </c>
      <c r="AI66" s="35" t="str">
        <f t="shared" ref="AI66:AI97" si="193">IF(AND(Include_study="Yes",Sufficient_data="Yes",Subgroup&lt;&gt;""),FISHERINV(AD:AD-ABS(TINV((1-Subgroup_confidence_level),Number_of_subjects-1))*AE:AE),"")</f>
        <v/>
      </c>
      <c r="AJ66" s="108" t="str">
        <f t="shared" ref="AJ66:AJ97" si="194">IF(AND(Include_study="Yes",Sufficient_data="Yes",Subgroup&lt;&gt;""),FISHERINV(AD:AD+ABS(TINV((1-Subgroup_confidence_level),Number_of_subjects-1))*AE:AE),"")</f>
        <v/>
      </c>
      <c r="AK66" s="68" t="str">
        <f t="shared" ref="AK66:AK97" si="195">IF(AND(Include_study="Yes",Sufficient_data="Yes",Subgroup&lt;&gt;""),AD:AD-VLOOKUP(AB:AB,AR:BA,10,FALSE),"")</f>
        <v/>
      </c>
      <c r="AL66" s="9"/>
      <c r="AM66" s="57" t="e">
        <f t="shared" si="161"/>
        <v>#N/A</v>
      </c>
      <c r="AN66" s="10" t="e">
        <f t="shared" si="162"/>
        <v>#N/A</v>
      </c>
      <c r="AO66" s="40" t="e">
        <f t="shared" si="163"/>
        <v>#N/A</v>
      </c>
      <c r="AP66" s="9"/>
      <c r="AQ66" s="71" t="str">
        <f t="shared" si="164"/>
        <v/>
      </c>
      <c r="AR66" s="10" t="str">
        <f>IF(AND(Sufficient_data="Yes",Include_study="Yes",Subgroup&lt;&gt;""),IF(COUNTIFS(Input!F$2:F65,"="&amp;"Yes",Input!C$2:C65,"="&amp;"Yes",Input!G$2:G65,"="&amp;Subgroup)&gt;0,"",Subgroup),"")</f>
        <v/>
      </c>
      <c r="AS66" s="26" t="str">
        <f t="shared" si="165"/>
        <v/>
      </c>
      <c r="AT66" s="14" t="str">
        <f t="shared" si="166"/>
        <v/>
      </c>
      <c r="AU66" s="10" t="str">
        <f t="shared" si="167"/>
        <v/>
      </c>
      <c r="AV66" s="19" t="str">
        <f t="shared" si="168"/>
        <v/>
      </c>
      <c r="AW66" s="10" t="str">
        <f t="shared" si="169"/>
        <v/>
      </c>
      <c r="AX66" s="10" t="str">
        <f t="shared" si="170"/>
        <v/>
      </c>
      <c r="AY66" s="10" t="str">
        <f t="shared" ref="AY66:AY97" si="196">IF(AU66&lt;&gt;"",IF(AT66=1,0,IF(Within_subgroup_weighting=$BU$38,MAX(0,(SUM(AU:AU)-(Subgroup_k-COUNT(AU:AU)))/SUM(AX:AX)),MAX(0,(AU66-(AT66-1))/AX66))),"")</f>
        <v/>
      </c>
      <c r="AZ66" s="10" t="str">
        <f t="shared" si="171"/>
        <v/>
      </c>
      <c r="BA66" s="10" t="str">
        <f t="shared" si="172"/>
        <v/>
      </c>
      <c r="BB66" s="10" t="str">
        <f t="shared" ref="BB66:BB97" si="197">IF(AU66&lt;&gt;"",IF(Within_subgroup_weighting=BU$36,1/SQRT(SUMIF(Subgroup,AR66,AF:AF)),SQRT(SUMPRODUCT(--(Subgroup=AR66),AG:AG,AK:AK,AK:AK)/((AT66-1)*SUMIF(AB:AB,AR:AR,AG:AG)))),"")</f>
        <v/>
      </c>
      <c r="BC66" s="10" t="str">
        <f t="shared" si="173"/>
        <v/>
      </c>
      <c r="BD66" s="26" t="str">
        <f t="shared" si="174"/>
        <v/>
      </c>
      <c r="BE66" s="10" t="str">
        <f t="shared" ref="BE66:BE97" si="198">IF(AU66&lt;&gt;"",FISHERINV(BA66-ABS(TINV((1-Subgroup_confidence_level),AT66-1))*BB66),"")</f>
        <v/>
      </c>
      <c r="BF66" s="10" t="str">
        <f t="shared" ref="BF66:BF97" si="199">IF(AU66&lt;&gt;"",FISHERINV(BA66+ABS(TINV((1-Subgroup_confidence_level),AT66-1))*BB66),"")</f>
        <v/>
      </c>
      <c r="BG66" s="10" t="str">
        <f t="shared" si="175"/>
        <v/>
      </c>
      <c r="BH66" s="10" t="str">
        <f t="shared" si="176"/>
        <v/>
      </c>
      <c r="BI66" s="10" t="str">
        <f t="shared" ref="BI66:BI97" si="200">IF(AU66&lt;&gt;"",FISHERINV(BA66-ABS(TINV((1-Subgroup_confidence_level),AT66-1))*SQRT(AY66+BB66^2)),"")</f>
        <v/>
      </c>
      <c r="BJ66" s="10" t="str">
        <f t="shared" ref="BJ66:BJ97" si="201">IF(AU66&lt;&gt;"",FISHERINV(BA66+ABS(TINV((1-Subgroup_confidence_level),AT66-1))*SQRT(AY66+BB66^2)),"")</f>
        <v/>
      </c>
      <c r="BK66" s="10" t="str">
        <f t="shared" si="177"/>
        <v/>
      </c>
      <c r="BL66" s="10" t="str">
        <f t="shared" si="178"/>
        <v/>
      </c>
      <c r="BM66" s="10" t="str">
        <f t="shared" si="179"/>
        <v/>
      </c>
      <c r="BN66" s="10" t="e">
        <f t="shared" si="180"/>
        <v>#N/A</v>
      </c>
      <c r="BO66" s="10" t="str">
        <f t="shared" si="181"/>
        <v/>
      </c>
      <c r="BP66" s="10" t="str">
        <f t="shared" si="182"/>
        <v/>
      </c>
      <c r="BQ66" s="10" t="str">
        <f t="shared" ref="BQ66:BQ97" si="202">IF(BB66&lt;&gt;"",1/(BB66^2+IF(Between_subgroup_weighting=BU$32,0,BV$29)),"")</f>
        <v/>
      </c>
      <c r="BR66" s="28" t="str">
        <f t="shared" si="183"/>
        <v/>
      </c>
      <c r="BS66" s="40" t="str">
        <f t="shared" si="75"/>
        <v/>
      </c>
      <c r="BX66" s="138"/>
      <c r="BY66" s="10" t="e">
        <f t="shared" si="144"/>
        <v>#N/A</v>
      </c>
      <c r="BZ66" s="10" t="e">
        <f t="shared" si="145"/>
        <v>#N/A</v>
      </c>
      <c r="CA66" s="10" t="str">
        <f t="shared" si="146"/>
        <v/>
      </c>
      <c r="CB66" s="10" t="str">
        <f>IF(AND(Sufficient_data="Yes",Include_study="Yes",Moderator&lt;&gt;""),'Moderator Analysis'!F:F-CL$2,"")</f>
        <v/>
      </c>
      <c r="CC66" s="10" t="str">
        <f>IF(AND(Sufficient_data="Yes",Include_study="Yes",Moderator&lt;&gt;""),'Moderator Analysis'!E:E-CL$3,"")</f>
        <v/>
      </c>
      <c r="CD66" s="40" t="str">
        <f>IF(AND(Sufficient_data="Yes",Include_study="Yes",Moderator&lt;&gt;""),CA:CA*('Moderator Analysis'!F:F-CL$5-CL$4*'Moderator Analysis'!E:E)^2,"")</f>
        <v/>
      </c>
      <c r="CE66" s="9"/>
      <c r="CF66" s="75" t="str">
        <f t="shared" si="184"/>
        <v/>
      </c>
      <c r="CG66" s="18" t="str">
        <f>IF(AND(Sufficient_data="Yes",Include_study="Yes",CF66&lt;&gt;""),'Moderator Analysis'!F:F-'Moderator Analysis'!J$37,"")</f>
        <v/>
      </c>
      <c r="CH66" s="18" t="str">
        <f>IF(AND(Sufficient_data="Yes",Include_study="Yes",CF66&lt;&gt;""),'Moderator Analysis'!E:E-SUMPRODUCT('Moderator Analysis'!E:E,CF:CF)/SUM(CF:CF),"")</f>
        <v/>
      </c>
      <c r="CI66" s="79" t="str">
        <f>IF(AND(Sufficient_data="Yes",Include_study="Yes",CF66&lt;&gt;""),CF:CF*('Moderator Analysis'!F:F-'Moderator Analysis'!J$29-'Moderator Analysis'!J$30*'Moderator Analysis'!E:E)^2,"")</f>
        <v/>
      </c>
      <c r="CN66" s="138"/>
      <c r="CO66" s="140"/>
      <c r="CP66" s="28" t="str">
        <f>IF(AND(Include_study="Yes",Sufficient_data="Yes"),1/'Publication Bias Analysis'!F66^2,"")</f>
        <v/>
      </c>
      <c r="CQ66" s="28" t="str">
        <f>IF(AND(Include_study="Yes",Sufficient_data="Yes"),1/('Publication Bias Analysis'!F:F^2+IF(Additional_model="Fixed effect",0,Calculations!DD$11)),"")</f>
        <v/>
      </c>
      <c r="CR66" s="28" t="str">
        <f>IF(AND(Include_study="Yes",Sufficient_data="Yes"),1/('Publication Bias Analysis'!F:F^2+IF(Additional_model="Fixed effect",0,'Publication Bias Analysis'!L$32)),"")</f>
        <v/>
      </c>
      <c r="CS66" s="28" t="str">
        <f>IF(AND(Include_study="Yes",Sufficient_data="Yes"),'Publication Bias Analysis'!E:E-IF(Trim_and_fill="Off",'Publication Bias Analysis'!I$29,'Publication Bias Analysis'!I$37),"")</f>
        <v/>
      </c>
      <c r="CT66" s="28" t="str">
        <f t="shared" ref="CT66:CT97" si="203">IF(AND(Include_study="Yes",Sufficient_data="Yes"),IF(Additional_model="Fixed effect",1/SEz,1/SQRT(SEz^2+DD$11)),"")</f>
        <v/>
      </c>
      <c r="CU66" s="28" t="str">
        <f t="shared" ref="CU66:CU97" si="204">IF(AND(Include_study="Yes",Sufficient_data="Yes"),IF(Additional_model="Fixed effect",rz/SEz,rz/SQRT(SEz^2+DD$11)),"")</f>
        <v/>
      </c>
      <c r="CV66" s="90" t="str">
        <f t="shared" ref="CV66:CV97" si="205">IF(AND(Include_study="Yes",Sufficient_data="Yes"),RANK(DI:DI,DI:DI,1)*IF(DH:DH&gt;0,1,-1),"")</f>
        <v/>
      </c>
      <c r="CW66" s="89" t="str">
        <f>IF(AND(Include_study="Yes",Sufficient_data="Yes"),CV:CV+IF(DH:DH&lt;0,-1,1)*COUNTIF(CV$2:CV65,CV:CV),"")</f>
        <v/>
      </c>
      <c r="CX66" s="89" t="str">
        <f>IF(AND(Include_study="Yes",Sufficient_data="Yes"),RANK(DL:DL,DL:DL,1)*IF(DK:DK&lt;0,-1,1)+IF(DK:DK&lt;0,-1,1)*COUNTIF(CV$2:CV65,CV:CV),"")</f>
        <v/>
      </c>
      <c r="CY66" s="89" t="str">
        <f>IF(AND(Include_study="Yes",Sufficient_data="Yes"),RANK(DO:DO,DO:DO,1)*IF(DN:DN&lt;0,-1,1)+IF(DN:DN&lt;0,-1,1)*COUNTIF(CV$2:CV65,CV:CV),"")</f>
        <v/>
      </c>
      <c r="CZ66" s="10" t="e">
        <f>IF(AND(Include_study="Yes",Sufficient_data="Yes"),'Publication Bias Analysis'!E:E,NA())</f>
        <v>#N/A</v>
      </c>
      <c r="DA66" s="40" t="e">
        <f>IF(AND(Include_study="Yes",Sufficient_data="Yes"),'Publication Bias Analysis'!F:F,NA())</f>
        <v>#N/A</v>
      </c>
      <c r="DG66" s="133"/>
      <c r="DH66" s="28" t="str">
        <f>IF(AND(Include_study="Yes",Sufficient_data="Yes"),IF('Publication Bias Analysis'!L$38="Left",CZ:CZ-'Publication Bias Analysis'!I$29,'Publication Bias Analysis'!I$29-'Publication Bias Analysis'!E:E),"")</f>
        <v/>
      </c>
      <c r="DI66" s="28" t="str">
        <f t="shared" si="81"/>
        <v/>
      </c>
      <c r="DJ66" s="40" t="str">
        <f>IF(AND(Include_study="Yes",Sufficient_data="Yes"),1/('Publication Bias Analysis'!F:F^2+IF(Additional_model="Fixed effect",0,$DS$6)),"")</f>
        <v/>
      </c>
      <c r="DK66" s="28" t="str">
        <f>IF(AND(Include_study="Yes",Sufficient_data="Yes"),IF('Publication Bias Analysis'!L$38="Left",CZ:CZ-DS$3,DS$3-'Publication Bias Analysis'!E:E),"")</f>
        <v/>
      </c>
      <c r="DL66" s="28" t="str">
        <f t="shared" si="82"/>
        <v/>
      </c>
      <c r="DM66" s="40" t="str">
        <f>IF(AND(DK66&lt;&gt;"",CW66&lt;=MAX(CW:CW)-DS$7),1/('Publication Bias Analysis'!F:F^2+IF(Additional_model="Fixed effect",0,$DS$13)),"")</f>
        <v/>
      </c>
      <c r="DN66" s="10" t="str">
        <f>IF(AND(Include_study="Yes",Sufficient_data="Yes"),IF('Publication Bias Analysis'!L$38="Left",CZ:CZ-DS$10,DS$10-CZ:CZ),"")</f>
        <v/>
      </c>
      <c r="DO66" s="10" t="str">
        <f t="shared" si="83"/>
        <v/>
      </c>
      <c r="DP66" s="40" t="str">
        <f t="shared" ref="DP66:DP97" si="206">IF(AND(DN66&lt;&gt;"",CX66&lt;=MAX(CX:CX)-DS$14),1/(SEz^2+IF(Additional_model="Fixed effect",0,$DS$20)),"")</f>
        <v/>
      </c>
      <c r="EG66" s="133"/>
      <c r="EH66" s="10" t="str">
        <f t="shared" ref="EH66:EH129" si="207">IF(AND(Include_study="Yes",Sufficient_data="Yes"),Inverse_standard_error-AVERAGE(Inverse_standard_error),"")</f>
        <v/>
      </c>
      <c r="EI66" s="40" t="str">
        <f>IF(AND(Include_study="Yes",Sufficient_data="Yes"),Z_score-('Publication Bias Analysis'!P$3+'Publication Bias Analysis'!P$4*Inverse_standard_error),"")</f>
        <v/>
      </c>
      <c r="EK66" s="133"/>
      <c r="EL66" s="10" t="str">
        <f>IF(AND(Include_study="Yes",Sufficient_data="Yes"),(CZ:CZ-SUMPRODUCT(Calculations!CP:CP,'Publication Bias Analysis'!E:E)/SUM(Calculations!CP:CP))/(SQRT(EM:EM)),"")</f>
        <v/>
      </c>
      <c r="EM66" s="10" t="str">
        <f>IF(AND(Include_study="Yes",Sufficient_data="Yes"),'Publication Bias Analysis'!F:F^2-1/(SUM(Calculations!CP:CP)),"")</f>
        <v/>
      </c>
      <c r="EN66" s="14" t="str">
        <f t="shared" si="84"/>
        <v/>
      </c>
      <c r="EO66" s="14" t="str">
        <f t="shared" si="85"/>
        <v/>
      </c>
      <c r="EP66" s="14" t="str">
        <f>IF(AND(Include_study="Yes",Sufficient_data="Yes"),COUNTIFS(EN$2:EN65,"&lt;"&amp;EN66,EO$2:EO65,"&lt;"&amp;EO66)+COUNTIFS(EN67:EN$201,"&lt;"&amp;EN66,EO67:EO$201,"&lt;"&amp;EO66)+COUNTIFS(EN$2:EN65,"&gt;"&amp;EN66,EO$2:EO65,"&gt;"&amp;EO66)+COUNTIFS(EN67:EN$201,"&gt;"&amp;EN66,EO67:EO$201,"&gt;"&amp;EO66),"")</f>
        <v/>
      </c>
      <c r="EQ66" s="83" t="str">
        <f>IF(AND(Include_study="Yes",Sufficient_data="Yes"),COUNTIFS(EN$2:EN65,"&lt;"&amp;EN66,EO$2:EO65,"&gt;"&amp;EO66)+COUNTIFS(EN67:EN$201,"&lt;"&amp;EN66,EO67:EO$201,"&gt;"&amp;EO66)+COUNTIFS(EN$2:EN65,"&gt;"&amp;EN66,EO$2:EO65,"&lt;"&amp;EO66)+COUNTIFS(EN67:EN$201,"&gt;"&amp;EN66,EO67:EO$201,"&lt;"&amp;EO66),"")</f>
        <v/>
      </c>
      <c r="ES66" s="133"/>
      <c r="EX66" s="133"/>
      <c r="EY66" s="10" t="e">
        <f t="shared" si="152"/>
        <v>#N/A</v>
      </c>
      <c r="EZ66" s="10" t="e">
        <f t="shared" si="153"/>
        <v>#N/A</v>
      </c>
      <c r="FA66" s="10" t="str">
        <f t="shared" si="154"/>
        <v/>
      </c>
      <c r="FB66" s="40" t="str">
        <f>IF(AND(Include_study="Yes",Sufficient_data="Yes"),Z_score-('Publication Bias Analysis'!AK94+'Publication Bias Analysis'!AK$31*Inverse_standard_error),"")</f>
        <v/>
      </c>
      <c r="FH66" s="133"/>
      <c r="FI66" s="14" t="str">
        <f>IF(Z_score&lt;&gt;"",RANK('Publication Bias Analysis'!AS:AS,'Publication Bias Analysis'!AS:AS,1)+COUNTIF('Publication Bias Analysis'!AS$2:AS65,'Publication Bias Analysis'!AS66),"")</f>
        <v/>
      </c>
      <c r="FJ66" s="10" t="str">
        <f t="shared" ref="FJ66:FJ97" si="208">IF(FI:FI&lt;&gt;"",(FI:FI-1/3)/(k_+1/3),"")</f>
        <v/>
      </c>
      <c r="FK66" s="10" t="e">
        <f>IF(AND(Include_study="Yes",Sufficient_data="Yes"),'Publication Bias Analysis'!AR66,NA())</f>
        <v>#N/A</v>
      </c>
      <c r="FL66" s="28" t="e">
        <f>IF(AND(Include_study="Yes",Sufficient_data="Yes"),'Publication Bias Analysis'!AS66,NA())</f>
        <v>#N/A</v>
      </c>
      <c r="FM66" s="10" t="str">
        <f>IF(AND(Include_study="Yes",Sufficient_data="Yes"),'Publication Bias Analysis'!AR:AR-AVERAGE('Publication Bias Analysis'!AR:AR),"")</f>
        <v/>
      </c>
      <c r="FN66" s="40" t="str">
        <f>IF(AND(Include_study="Yes",Sufficient_data="Yes"),FL:FL-('Publication Bias Analysis'!AV$30+FK:FK*'Publication Bias Analysis'!AV$31),"")</f>
        <v/>
      </c>
      <c r="FT66" s="133"/>
      <c r="FU66" s="10" t="str">
        <f t="shared" si="156"/>
        <v/>
      </c>
      <c r="FV66" s="19" t="str">
        <f t="shared" si="185"/>
        <v/>
      </c>
      <c r="FW66" s="40" t="str">
        <f t="shared" si="79"/>
        <v/>
      </c>
    </row>
    <row r="67" spans="1:179" x14ac:dyDescent="0.2">
      <c r="A67" s="129"/>
      <c r="B67" s="26" t="str">
        <f t="shared" si="157"/>
        <v/>
      </c>
      <c r="C67" s="26" t="str">
        <f>IF(B67&lt;&gt;"",IF(B67=0,COUNTIF(B$2:B66,0)+1,COUNTIF(B$2:B66,B67)+B67+COUNTIF(B:B,0)),"")</f>
        <v/>
      </c>
      <c r="D67" s="26" t="str">
        <f t="shared" si="92"/>
        <v/>
      </c>
      <c r="E67" s="10" t="str">
        <f>IF(AND(Sufficient_data="Yes",Include_study="Yes",Input!Study_name&lt;&gt;""),Input!Study_name,"")</f>
        <v/>
      </c>
      <c r="F67" s="10" t="str">
        <f>IF(AND(Sufficient_data="Yes",Include_study="Yes"),Input!Correlation,"")</f>
        <v/>
      </c>
      <c r="G67" s="10" t="str">
        <f t="shared" si="93"/>
        <v/>
      </c>
      <c r="H67" s="10" t="str">
        <f>IF(AND(Sufficient_data="Yes",Include_study="Yes"),Input!Number_of_subjects,"")</f>
        <v/>
      </c>
      <c r="I67" s="10" t="str">
        <f t="shared" si="186"/>
        <v/>
      </c>
      <c r="J67" s="10" t="str">
        <f t="shared" si="94"/>
        <v/>
      </c>
      <c r="K67" s="10" t="str">
        <f t="shared" si="95"/>
        <v/>
      </c>
      <c r="L67" s="10" t="str">
        <f t="shared" si="96"/>
        <v/>
      </c>
      <c r="M67" s="10" t="str">
        <f t="shared" si="187"/>
        <v/>
      </c>
      <c r="N67" s="10" t="str">
        <f t="shared" si="188"/>
        <v/>
      </c>
      <c r="O67" s="106" t="str">
        <f t="shared" si="189"/>
        <v/>
      </c>
      <c r="P67" s="68" t="str">
        <f t="shared" si="190"/>
        <v/>
      </c>
      <c r="R67" s="57" t="e">
        <f t="shared" si="101"/>
        <v>#N/A</v>
      </c>
      <c r="S67" s="10" t="e">
        <f t="shared" si="102"/>
        <v>#N/A</v>
      </c>
      <c r="T67" s="40" t="e">
        <f t="shared" si="103"/>
        <v>#N/A</v>
      </c>
      <c r="Y67" s="129"/>
      <c r="Z67" s="26" t="str">
        <f t="shared" si="191"/>
        <v/>
      </c>
      <c r="AA67" s="26" t="str">
        <f>IF(AND(Sufficient_data="Yes",Include_study="Yes",Input!Study_name&lt;&gt;"",Subgroup&lt;&gt;""),Input!Study_name,"")</f>
        <v/>
      </c>
      <c r="AB67" s="10" t="str">
        <f t="shared" si="105"/>
        <v/>
      </c>
      <c r="AC67" s="10" t="str">
        <f>IF(AND(Sufficient_data="Yes",Include_study="Yes",Subgroup&lt;&gt;""),Input!Correlation,"")</f>
        <v/>
      </c>
      <c r="AD67" s="10" t="str">
        <f t="shared" si="158"/>
        <v/>
      </c>
      <c r="AE67" s="10" t="str">
        <f t="shared" si="107"/>
        <v/>
      </c>
      <c r="AF67" s="10" t="str">
        <f t="shared" si="159"/>
        <v/>
      </c>
      <c r="AG67" s="10" t="str">
        <f t="shared" si="192"/>
        <v/>
      </c>
      <c r="AH67" s="4" t="str">
        <f t="shared" si="160"/>
        <v/>
      </c>
      <c r="AI67" s="35" t="str">
        <f t="shared" si="193"/>
        <v/>
      </c>
      <c r="AJ67" s="108" t="str">
        <f t="shared" si="194"/>
        <v/>
      </c>
      <c r="AK67" s="68" t="str">
        <f t="shared" si="195"/>
        <v/>
      </c>
      <c r="AL67" s="9"/>
      <c r="AM67" s="57" t="e">
        <f t="shared" si="161"/>
        <v>#N/A</v>
      </c>
      <c r="AN67" s="10" t="e">
        <f t="shared" si="162"/>
        <v>#N/A</v>
      </c>
      <c r="AO67" s="40" t="e">
        <f t="shared" si="163"/>
        <v>#N/A</v>
      </c>
      <c r="AP67" s="9"/>
      <c r="AQ67" s="71" t="str">
        <f t="shared" si="164"/>
        <v/>
      </c>
      <c r="AR67" s="10" t="str">
        <f>IF(AND(Sufficient_data="Yes",Include_study="Yes",Subgroup&lt;&gt;""),IF(COUNTIFS(Input!F$2:F66,"="&amp;"Yes",Input!C$2:C66,"="&amp;"Yes",Input!G$2:G66,"="&amp;Subgroup)&gt;0,"",Subgroup),"")</f>
        <v/>
      </c>
      <c r="AS67" s="26" t="str">
        <f t="shared" si="165"/>
        <v/>
      </c>
      <c r="AT67" s="14" t="str">
        <f t="shared" si="166"/>
        <v/>
      </c>
      <c r="AU67" s="10" t="str">
        <f t="shared" si="167"/>
        <v/>
      </c>
      <c r="AV67" s="19" t="str">
        <f t="shared" si="168"/>
        <v/>
      </c>
      <c r="AW67" s="10" t="str">
        <f t="shared" si="169"/>
        <v/>
      </c>
      <c r="AX67" s="10" t="str">
        <f t="shared" si="170"/>
        <v/>
      </c>
      <c r="AY67" s="10" t="str">
        <f t="shared" si="196"/>
        <v/>
      </c>
      <c r="AZ67" s="10" t="str">
        <f t="shared" si="171"/>
        <v/>
      </c>
      <c r="BA67" s="10" t="str">
        <f t="shared" si="172"/>
        <v/>
      </c>
      <c r="BB67" s="10" t="str">
        <f t="shared" si="197"/>
        <v/>
      </c>
      <c r="BC67" s="10" t="str">
        <f t="shared" si="173"/>
        <v/>
      </c>
      <c r="BD67" s="26" t="str">
        <f t="shared" si="174"/>
        <v/>
      </c>
      <c r="BE67" s="10" t="str">
        <f t="shared" si="198"/>
        <v/>
      </c>
      <c r="BF67" s="10" t="str">
        <f t="shared" si="199"/>
        <v/>
      </c>
      <c r="BG67" s="10" t="str">
        <f t="shared" si="175"/>
        <v/>
      </c>
      <c r="BH67" s="10" t="str">
        <f t="shared" si="176"/>
        <v/>
      </c>
      <c r="BI67" s="10" t="str">
        <f t="shared" si="200"/>
        <v/>
      </c>
      <c r="BJ67" s="10" t="str">
        <f t="shared" si="201"/>
        <v/>
      </c>
      <c r="BK67" s="10" t="str">
        <f t="shared" si="177"/>
        <v/>
      </c>
      <c r="BL67" s="10" t="str">
        <f t="shared" si="178"/>
        <v/>
      </c>
      <c r="BM67" s="10" t="str">
        <f t="shared" si="179"/>
        <v/>
      </c>
      <c r="BN67" s="10" t="e">
        <f t="shared" si="180"/>
        <v>#N/A</v>
      </c>
      <c r="BO67" s="10" t="str">
        <f t="shared" si="181"/>
        <v/>
      </c>
      <c r="BP67" s="10" t="str">
        <f t="shared" si="182"/>
        <v/>
      </c>
      <c r="BQ67" s="10" t="str">
        <f t="shared" si="202"/>
        <v/>
      </c>
      <c r="BR67" s="28" t="str">
        <f t="shared" si="183"/>
        <v/>
      </c>
      <c r="BS67" s="40" t="str">
        <f t="shared" ref="BS67:BS130" si="209">IF(AU67&lt;&gt;"",BA:BA-BV$2,"")</f>
        <v/>
      </c>
      <c r="BX67" s="138"/>
      <c r="BY67" s="10" t="e">
        <f t="shared" si="144"/>
        <v>#N/A</v>
      </c>
      <c r="BZ67" s="10" t="e">
        <f t="shared" si="145"/>
        <v>#N/A</v>
      </c>
      <c r="CA67" s="10" t="str">
        <f t="shared" si="146"/>
        <v/>
      </c>
      <c r="CB67" s="10" t="str">
        <f>IF(AND(Sufficient_data="Yes",Include_study="Yes",Moderator&lt;&gt;""),'Moderator Analysis'!F:F-CL$2,"")</f>
        <v/>
      </c>
      <c r="CC67" s="10" t="str">
        <f>IF(AND(Sufficient_data="Yes",Include_study="Yes",Moderator&lt;&gt;""),'Moderator Analysis'!E:E-CL$3,"")</f>
        <v/>
      </c>
      <c r="CD67" s="40" t="str">
        <f>IF(AND(Sufficient_data="Yes",Include_study="Yes",Moderator&lt;&gt;""),CA:CA*('Moderator Analysis'!F:F-CL$5-CL$4*'Moderator Analysis'!E:E)^2,"")</f>
        <v/>
      </c>
      <c r="CE67" s="9"/>
      <c r="CF67" s="75" t="str">
        <f t="shared" si="184"/>
        <v/>
      </c>
      <c r="CG67" s="18" t="str">
        <f>IF(AND(Sufficient_data="Yes",Include_study="Yes",CF67&lt;&gt;""),'Moderator Analysis'!F:F-'Moderator Analysis'!J$37,"")</f>
        <v/>
      </c>
      <c r="CH67" s="18" t="str">
        <f>IF(AND(Sufficient_data="Yes",Include_study="Yes",CF67&lt;&gt;""),'Moderator Analysis'!E:E-SUMPRODUCT('Moderator Analysis'!E:E,CF:CF)/SUM(CF:CF),"")</f>
        <v/>
      </c>
      <c r="CI67" s="79" t="str">
        <f>IF(AND(Sufficient_data="Yes",Include_study="Yes",CF67&lt;&gt;""),CF:CF*('Moderator Analysis'!F:F-'Moderator Analysis'!J$29-'Moderator Analysis'!J$30*'Moderator Analysis'!E:E)^2,"")</f>
        <v/>
      </c>
      <c r="CN67" s="138"/>
      <c r="CO67" s="140"/>
      <c r="CP67" s="28" t="str">
        <f>IF(AND(Include_study="Yes",Sufficient_data="Yes"),1/'Publication Bias Analysis'!F67^2,"")</f>
        <v/>
      </c>
      <c r="CQ67" s="28" t="str">
        <f>IF(AND(Include_study="Yes",Sufficient_data="Yes"),1/('Publication Bias Analysis'!F:F^2+IF(Additional_model="Fixed effect",0,Calculations!DD$11)),"")</f>
        <v/>
      </c>
      <c r="CR67" s="28" t="str">
        <f>IF(AND(Include_study="Yes",Sufficient_data="Yes"),1/('Publication Bias Analysis'!F:F^2+IF(Additional_model="Fixed effect",0,'Publication Bias Analysis'!L$32)),"")</f>
        <v/>
      </c>
      <c r="CS67" s="28" t="str">
        <f>IF(AND(Include_study="Yes",Sufficient_data="Yes"),'Publication Bias Analysis'!E:E-IF(Trim_and_fill="Off",'Publication Bias Analysis'!I$29,'Publication Bias Analysis'!I$37),"")</f>
        <v/>
      </c>
      <c r="CT67" s="28" t="str">
        <f t="shared" si="203"/>
        <v/>
      </c>
      <c r="CU67" s="28" t="str">
        <f t="shared" si="204"/>
        <v/>
      </c>
      <c r="CV67" s="90" t="str">
        <f t="shared" si="205"/>
        <v/>
      </c>
      <c r="CW67" s="89" t="str">
        <f>IF(AND(Include_study="Yes",Sufficient_data="Yes"),CV:CV+IF(DH:DH&lt;0,-1,1)*COUNTIF(CV$2:CV66,CV:CV),"")</f>
        <v/>
      </c>
      <c r="CX67" s="89" t="str">
        <f>IF(AND(Include_study="Yes",Sufficient_data="Yes"),RANK(DL:DL,DL:DL,1)*IF(DK:DK&lt;0,-1,1)+IF(DK:DK&lt;0,-1,1)*COUNTIF(CV$2:CV66,CV:CV),"")</f>
        <v/>
      </c>
      <c r="CY67" s="89" t="str">
        <f>IF(AND(Include_study="Yes",Sufficient_data="Yes"),RANK(DO:DO,DO:DO,1)*IF(DN:DN&lt;0,-1,1)+IF(DN:DN&lt;0,-1,1)*COUNTIF(CV$2:CV66,CV:CV),"")</f>
        <v/>
      </c>
      <c r="CZ67" s="10" t="e">
        <f>IF(AND(Include_study="Yes",Sufficient_data="Yes"),'Publication Bias Analysis'!E:E,NA())</f>
        <v>#N/A</v>
      </c>
      <c r="DA67" s="40" t="e">
        <f>IF(AND(Include_study="Yes",Sufficient_data="Yes"),'Publication Bias Analysis'!F:F,NA())</f>
        <v>#N/A</v>
      </c>
      <c r="DG67" s="133"/>
      <c r="DH67" s="28" t="str">
        <f>IF(AND(Include_study="Yes",Sufficient_data="Yes"),IF('Publication Bias Analysis'!L$38="Left",CZ:CZ-'Publication Bias Analysis'!I$29,'Publication Bias Analysis'!I$29-'Publication Bias Analysis'!E:E),"")</f>
        <v/>
      </c>
      <c r="DI67" s="28" t="str">
        <f t="shared" si="81"/>
        <v/>
      </c>
      <c r="DJ67" s="40" t="str">
        <f>IF(AND(Include_study="Yes",Sufficient_data="Yes"),1/('Publication Bias Analysis'!F:F^2+IF(Additional_model="Fixed effect",0,$DS$6)),"")</f>
        <v/>
      </c>
      <c r="DK67" s="28" t="str">
        <f>IF(AND(Include_study="Yes",Sufficient_data="Yes"),IF('Publication Bias Analysis'!L$38="Left",CZ:CZ-DS$3,DS$3-'Publication Bias Analysis'!E:E),"")</f>
        <v/>
      </c>
      <c r="DL67" s="28" t="str">
        <f t="shared" si="82"/>
        <v/>
      </c>
      <c r="DM67" s="40" t="str">
        <f>IF(AND(DK67&lt;&gt;"",CW67&lt;=MAX(CW:CW)-DS$7),1/('Publication Bias Analysis'!F:F^2+IF(Additional_model="Fixed effect",0,$DS$13)),"")</f>
        <v/>
      </c>
      <c r="DN67" s="10" t="str">
        <f>IF(AND(Include_study="Yes",Sufficient_data="Yes"),IF('Publication Bias Analysis'!L$38="Left",CZ:CZ-DS$10,DS$10-CZ:CZ),"")</f>
        <v/>
      </c>
      <c r="DO67" s="10" t="str">
        <f t="shared" si="83"/>
        <v/>
      </c>
      <c r="DP67" s="40" t="str">
        <f t="shared" si="206"/>
        <v/>
      </c>
      <c r="EG67" s="133"/>
      <c r="EH67" s="10" t="str">
        <f t="shared" si="207"/>
        <v/>
      </c>
      <c r="EI67" s="40" t="str">
        <f>IF(AND(Include_study="Yes",Sufficient_data="Yes"),Z_score-('Publication Bias Analysis'!P$3+'Publication Bias Analysis'!P$4*Inverse_standard_error),"")</f>
        <v/>
      </c>
      <c r="EK67" s="133"/>
      <c r="EL67" s="10" t="str">
        <f>IF(AND(Include_study="Yes",Sufficient_data="Yes"),(CZ:CZ-SUMPRODUCT(Calculations!CP:CP,'Publication Bias Analysis'!E:E)/SUM(Calculations!CP:CP))/(SQRT(EM:EM)),"")</f>
        <v/>
      </c>
      <c r="EM67" s="10" t="str">
        <f>IF(AND(Include_study="Yes",Sufficient_data="Yes"),'Publication Bias Analysis'!F:F^2-1/(SUM(Calculations!CP:CP)),"")</f>
        <v/>
      </c>
      <c r="EN67" s="14" t="str">
        <f t="shared" si="84"/>
        <v/>
      </c>
      <c r="EO67" s="14" t="str">
        <f t="shared" si="85"/>
        <v/>
      </c>
      <c r="EP67" s="14" t="str">
        <f>IF(AND(Include_study="Yes",Sufficient_data="Yes"),COUNTIFS(EN$2:EN66,"&lt;"&amp;EN67,EO$2:EO66,"&lt;"&amp;EO67)+COUNTIFS(EN68:EN$201,"&lt;"&amp;EN67,EO68:EO$201,"&lt;"&amp;EO67)+COUNTIFS(EN$2:EN66,"&gt;"&amp;EN67,EO$2:EO66,"&gt;"&amp;EO67)+COUNTIFS(EN68:EN$201,"&gt;"&amp;EN67,EO68:EO$201,"&gt;"&amp;EO67),"")</f>
        <v/>
      </c>
      <c r="EQ67" s="83" t="str">
        <f>IF(AND(Include_study="Yes",Sufficient_data="Yes"),COUNTIFS(EN$2:EN66,"&lt;"&amp;EN67,EO$2:EO66,"&gt;"&amp;EO67)+COUNTIFS(EN68:EN$201,"&lt;"&amp;EN67,EO68:EO$201,"&gt;"&amp;EO67)+COUNTIFS(EN$2:EN66,"&gt;"&amp;EN67,EO$2:EO66,"&lt;"&amp;EO67)+COUNTIFS(EN68:EN$201,"&gt;"&amp;EN67,EO68:EO$201,"&lt;"&amp;EO67),"")</f>
        <v/>
      </c>
      <c r="ES67" s="133"/>
      <c r="EX67" s="133"/>
      <c r="EY67" s="10" t="e">
        <f t="shared" si="152"/>
        <v>#N/A</v>
      </c>
      <c r="EZ67" s="10" t="e">
        <f t="shared" si="153"/>
        <v>#N/A</v>
      </c>
      <c r="FA67" s="10" t="str">
        <f t="shared" si="154"/>
        <v/>
      </c>
      <c r="FB67" s="40" t="str">
        <f>IF(AND(Include_study="Yes",Sufficient_data="Yes"),Z_score-('Publication Bias Analysis'!AK95+'Publication Bias Analysis'!AK$31*Inverse_standard_error),"")</f>
        <v/>
      </c>
      <c r="FH67" s="133"/>
      <c r="FI67" s="14" t="str">
        <f>IF(Z_score&lt;&gt;"",RANK('Publication Bias Analysis'!AS:AS,'Publication Bias Analysis'!AS:AS,1)+COUNTIF('Publication Bias Analysis'!AS$2:AS66,'Publication Bias Analysis'!AS67),"")</f>
        <v/>
      </c>
      <c r="FJ67" s="10" t="str">
        <f t="shared" si="208"/>
        <v/>
      </c>
      <c r="FK67" s="10" t="e">
        <f>IF(AND(Include_study="Yes",Sufficient_data="Yes"),'Publication Bias Analysis'!AR67,NA())</f>
        <v>#N/A</v>
      </c>
      <c r="FL67" s="28" t="e">
        <f>IF(AND(Include_study="Yes",Sufficient_data="Yes"),'Publication Bias Analysis'!AS67,NA())</f>
        <v>#N/A</v>
      </c>
      <c r="FM67" s="10" t="str">
        <f>IF(AND(Include_study="Yes",Sufficient_data="Yes"),'Publication Bias Analysis'!AR:AR-AVERAGE('Publication Bias Analysis'!AR:AR),"")</f>
        <v/>
      </c>
      <c r="FN67" s="40" t="str">
        <f>IF(AND(Include_study="Yes",Sufficient_data="Yes"),FL:FL-('Publication Bias Analysis'!AV$30+FK:FK*'Publication Bias Analysis'!AV$31),"")</f>
        <v/>
      </c>
      <c r="FT67" s="133"/>
      <c r="FU67" s="10" t="str">
        <f t="shared" si="156"/>
        <v/>
      </c>
      <c r="FV67" s="19" t="str">
        <f t="shared" si="185"/>
        <v/>
      </c>
      <c r="FW67" s="40" t="str">
        <f t="shared" ref="FW67:FW130" si="210">IF(FV67&lt;&gt;"",LN(MAX(10^-306,FV67)),"")</f>
        <v/>
      </c>
    </row>
    <row r="68" spans="1:179" x14ac:dyDescent="0.2">
      <c r="A68" s="129"/>
      <c r="B68" s="26" t="str">
        <f t="shared" si="157"/>
        <v/>
      </c>
      <c r="C68" s="26" t="str">
        <f>IF(B68&lt;&gt;"",IF(B68=0,COUNTIF(B$2:B67,0)+1,COUNTIF(B$2:B67,B68)+B68+COUNTIF(B:B,0)),"")</f>
        <v/>
      </c>
      <c r="D68" s="26" t="str">
        <f t="shared" si="92"/>
        <v/>
      </c>
      <c r="E68" s="10" t="str">
        <f>IF(AND(Sufficient_data="Yes",Include_study="Yes",Input!Study_name&lt;&gt;""),Input!Study_name,"")</f>
        <v/>
      </c>
      <c r="F68" s="10" t="str">
        <f>IF(AND(Sufficient_data="Yes",Include_study="Yes"),Input!Correlation,"")</f>
        <v/>
      </c>
      <c r="G68" s="10" t="str">
        <f t="shared" si="93"/>
        <v/>
      </c>
      <c r="H68" s="10" t="str">
        <f>IF(AND(Sufficient_data="Yes",Include_study="Yes"),Input!Number_of_subjects,"")</f>
        <v/>
      </c>
      <c r="I68" s="10" t="str">
        <f t="shared" si="186"/>
        <v/>
      </c>
      <c r="J68" s="10" t="str">
        <f t="shared" si="94"/>
        <v/>
      </c>
      <c r="K68" s="10" t="str">
        <f t="shared" si="95"/>
        <v/>
      </c>
      <c r="L68" s="10" t="str">
        <f t="shared" si="96"/>
        <v/>
      </c>
      <c r="M68" s="10" t="str">
        <f t="shared" si="187"/>
        <v/>
      </c>
      <c r="N68" s="10" t="str">
        <f t="shared" si="188"/>
        <v/>
      </c>
      <c r="O68" s="106" t="str">
        <f t="shared" si="189"/>
        <v/>
      </c>
      <c r="P68" s="68" t="str">
        <f t="shared" si="190"/>
        <v/>
      </c>
      <c r="R68" s="57" t="e">
        <f t="shared" si="101"/>
        <v>#N/A</v>
      </c>
      <c r="S68" s="10" t="e">
        <f t="shared" si="102"/>
        <v>#N/A</v>
      </c>
      <c r="T68" s="40" t="e">
        <f t="shared" si="103"/>
        <v>#N/A</v>
      </c>
      <c r="Y68" s="129"/>
      <c r="Z68" s="26" t="str">
        <f t="shared" si="191"/>
        <v/>
      </c>
      <c r="AA68" s="26" t="str">
        <f>IF(AND(Sufficient_data="Yes",Include_study="Yes",Input!Study_name&lt;&gt;"",Subgroup&lt;&gt;""),Input!Study_name,"")</f>
        <v/>
      </c>
      <c r="AB68" s="10" t="str">
        <f t="shared" si="105"/>
        <v/>
      </c>
      <c r="AC68" s="10" t="str">
        <f>IF(AND(Sufficient_data="Yes",Include_study="Yes",Subgroup&lt;&gt;""),Input!Correlation,"")</f>
        <v/>
      </c>
      <c r="AD68" s="10" t="str">
        <f t="shared" si="158"/>
        <v/>
      </c>
      <c r="AE68" s="10" t="str">
        <f t="shared" si="107"/>
        <v/>
      </c>
      <c r="AF68" s="10" t="str">
        <f t="shared" si="159"/>
        <v/>
      </c>
      <c r="AG68" s="10" t="str">
        <f t="shared" si="192"/>
        <v/>
      </c>
      <c r="AH68" s="4" t="str">
        <f t="shared" si="160"/>
        <v/>
      </c>
      <c r="AI68" s="35" t="str">
        <f t="shared" si="193"/>
        <v/>
      </c>
      <c r="AJ68" s="108" t="str">
        <f t="shared" si="194"/>
        <v/>
      </c>
      <c r="AK68" s="68" t="str">
        <f t="shared" si="195"/>
        <v/>
      </c>
      <c r="AL68" s="9"/>
      <c r="AM68" s="57" t="e">
        <f t="shared" si="161"/>
        <v>#N/A</v>
      </c>
      <c r="AN68" s="10" t="e">
        <f t="shared" si="162"/>
        <v>#N/A</v>
      </c>
      <c r="AO68" s="40" t="e">
        <f t="shared" si="163"/>
        <v>#N/A</v>
      </c>
      <c r="AP68" s="9"/>
      <c r="AQ68" s="71" t="str">
        <f t="shared" si="164"/>
        <v/>
      </c>
      <c r="AR68" s="10" t="str">
        <f>IF(AND(Sufficient_data="Yes",Include_study="Yes",Subgroup&lt;&gt;""),IF(COUNTIFS(Input!F$2:F67,"="&amp;"Yes",Input!C$2:C67,"="&amp;"Yes",Input!G$2:G67,"="&amp;Subgroup)&gt;0,"",Subgroup),"")</f>
        <v/>
      </c>
      <c r="AS68" s="26" t="str">
        <f t="shared" si="165"/>
        <v/>
      </c>
      <c r="AT68" s="14" t="str">
        <f t="shared" si="166"/>
        <v/>
      </c>
      <c r="AU68" s="10" t="str">
        <f t="shared" si="167"/>
        <v/>
      </c>
      <c r="AV68" s="19" t="str">
        <f t="shared" si="168"/>
        <v/>
      </c>
      <c r="AW68" s="10" t="str">
        <f t="shared" si="169"/>
        <v/>
      </c>
      <c r="AX68" s="10" t="str">
        <f t="shared" si="170"/>
        <v/>
      </c>
      <c r="AY68" s="10" t="str">
        <f t="shared" si="196"/>
        <v/>
      </c>
      <c r="AZ68" s="10" t="str">
        <f t="shared" si="171"/>
        <v/>
      </c>
      <c r="BA68" s="10" t="str">
        <f t="shared" si="172"/>
        <v/>
      </c>
      <c r="BB68" s="10" t="str">
        <f t="shared" si="197"/>
        <v/>
      </c>
      <c r="BC68" s="10" t="str">
        <f t="shared" si="173"/>
        <v/>
      </c>
      <c r="BD68" s="26" t="str">
        <f t="shared" si="174"/>
        <v/>
      </c>
      <c r="BE68" s="10" t="str">
        <f t="shared" si="198"/>
        <v/>
      </c>
      <c r="BF68" s="10" t="str">
        <f t="shared" si="199"/>
        <v/>
      </c>
      <c r="BG68" s="10" t="str">
        <f t="shared" si="175"/>
        <v/>
      </c>
      <c r="BH68" s="10" t="str">
        <f t="shared" si="176"/>
        <v/>
      </c>
      <c r="BI68" s="10" t="str">
        <f t="shared" si="200"/>
        <v/>
      </c>
      <c r="BJ68" s="10" t="str">
        <f t="shared" si="201"/>
        <v/>
      </c>
      <c r="BK68" s="10" t="str">
        <f t="shared" si="177"/>
        <v/>
      </c>
      <c r="BL68" s="10" t="str">
        <f t="shared" si="178"/>
        <v/>
      </c>
      <c r="BM68" s="10" t="str">
        <f t="shared" si="179"/>
        <v/>
      </c>
      <c r="BN68" s="10" t="e">
        <f t="shared" si="180"/>
        <v>#N/A</v>
      </c>
      <c r="BO68" s="10" t="str">
        <f t="shared" si="181"/>
        <v/>
      </c>
      <c r="BP68" s="10" t="str">
        <f t="shared" si="182"/>
        <v/>
      </c>
      <c r="BQ68" s="10" t="str">
        <f t="shared" si="202"/>
        <v/>
      </c>
      <c r="BR68" s="28" t="str">
        <f t="shared" si="183"/>
        <v/>
      </c>
      <c r="BS68" s="40" t="str">
        <f t="shared" si="209"/>
        <v/>
      </c>
      <c r="BX68" s="138"/>
      <c r="BY68" s="10" t="e">
        <f t="shared" si="144"/>
        <v>#N/A</v>
      </c>
      <c r="BZ68" s="10" t="e">
        <f t="shared" si="145"/>
        <v>#N/A</v>
      </c>
      <c r="CA68" s="10" t="str">
        <f t="shared" si="146"/>
        <v/>
      </c>
      <c r="CB68" s="10" t="str">
        <f>IF(AND(Sufficient_data="Yes",Include_study="Yes",Moderator&lt;&gt;""),'Moderator Analysis'!F:F-CL$2,"")</f>
        <v/>
      </c>
      <c r="CC68" s="10" t="str">
        <f>IF(AND(Sufficient_data="Yes",Include_study="Yes",Moderator&lt;&gt;""),'Moderator Analysis'!E:E-CL$3,"")</f>
        <v/>
      </c>
      <c r="CD68" s="40" t="str">
        <f>IF(AND(Sufficient_data="Yes",Include_study="Yes",Moderator&lt;&gt;""),CA:CA*('Moderator Analysis'!F:F-CL$5-CL$4*'Moderator Analysis'!E:E)^2,"")</f>
        <v/>
      </c>
      <c r="CE68" s="9"/>
      <c r="CF68" s="75" t="str">
        <f t="shared" si="184"/>
        <v/>
      </c>
      <c r="CG68" s="18" t="str">
        <f>IF(AND(Sufficient_data="Yes",Include_study="Yes",CF68&lt;&gt;""),'Moderator Analysis'!F:F-'Moderator Analysis'!J$37,"")</f>
        <v/>
      </c>
      <c r="CH68" s="18" t="str">
        <f>IF(AND(Sufficient_data="Yes",Include_study="Yes",CF68&lt;&gt;""),'Moderator Analysis'!E:E-SUMPRODUCT('Moderator Analysis'!E:E,CF:CF)/SUM(CF:CF),"")</f>
        <v/>
      </c>
      <c r="CI68" s="79" t="str">
        <f>IF(AND(Sufficient_data="Yes",Include_study="Yes",CF68&lt;&gt;""),CF:CF*('Moderator Analysis'!F:F-'Moderator Analysis'!J$29-'Moderator Analysis'!J$30*'Moderator Analysis'!E:E)^2,"")</f>
        <v/>
      </c>
      <c r="CN68" s="138"/>
      <c r="CO68" s="140"/>
      <c r="CP68" s="28" t="str">
        <f>IF(AND(Include_study="Yes",Sufficient_data="Yes"),1/'Publication Bias Analysis'!F68^2,"")</f>
        <v/>
      </c>
      <c r="CQ68" s="28" t="str">
        <f>IF(AND(Include_study="Yes",Sufficient_data="Yes"),1/('Publication Bias Analysis'!F:F^2+IF(Additional_model="Fixed effect",0,Calculations!DD$11)),"")</f>
        <v/>
      </c>
      <c r="CR68" s="28" t="str">
        <f>IF(AND(Include_study="Yes",Sufficient_data="Yes"),1/('Publication Bias Analysis'!F:F^2+IF(Additional_model="Fixed effect",0,'Publication Bias Analysis'!L$32)),"")</f>
        <v/>
      </c>
      <c r="CS68" s="28" t="str">
        <f>IF(AND(Include_study="Yes",Sufficient_data="Yes"),'Publication Bias Analysis'!E:E-IF(Trim_and_fill="Off",'Publication Bias Analysis'!I$29,'Publication Bias Analysis'!I$37),"")</f>
        <v/>
      </c>
      <c r="CT68" s="28" t="str">
        <f t="shared" si="203"/>
        <v/>
      </c>
      <c r="CU68" s="28" t="str">
        <f t="shared" si="204"/>
        <v/>
      </c>
      <c r="CV68" s="90" t="str">
        <f t="shared" si="205"/>
        <v/>
      </c>
      <c r="CW68" s="89" t="str">
        <f>IF(AND(Include_study="Yes",Sufficient_data="Yes"),CV:CV+IF(DH:DH&lt;0,-1,1)*COUNTIF(CV$2:CV67,CV:CV),"")</f>
        <v/>
      </c>
      <c r="CX68" s="89" t="str">
        <f>IF(AND(Include_study="Yes",Sufficient_data="Yes"),RANK(DL:DL,DL:DL,1)*IF(DK:DK&lt;0,-1,1)+IF(DK:DK&lt;0,-1,1)*COUNTIF(CV$2:CV67,CV:CV),"")</f>
        <v/>
      </c>
      <c r="CY68" s="89" t="str">
        <f>IF(AND(Include_study="Yes",Sufficient_data="Yes"),RANK(DO:DO,DO:DO,1)*IF(DN:DN&lt;0,-1,1)+IF(DN:DN&lt;0,-1,1)*COUNTIF(CV$2:CV67,CV:CV),"")</f>
        <v/>
      </c>
      <c r="CZ68" s="10" t="e">
        <f>IF(AND(Include_study="Yes",Sufficient_data="Yes"),'Publication Bias Analysis'!E:E,NA())</f>
        <v>#N/A</v>
      </c>
      <c r="DA68" s="40" t="e">
        <f>IF(AND(Include_study="Yes",Sufficient_data="Yes"),'Publication Bias Analysis'!F:F,NA())</f>
        <v>#N/A</v>
      </c>
      <c r="DG68" s="133"/>
      <c r="DH68" s="28" t="str">
        <f>IF(AND(Include_study="Yes",Sufficient_data="Yes"),IF('Publication Bias Analysis'!L$38="Left",CZ:CZ-'Publication Bias Analysis'!I$29,'Publication Bias Analysis'!I$29-'Publication Bias Analysis'!E:E),"")</f>
        <v/>
      </c>
      <c r="DI68" s="28" t="str">
        <f t="shared" ref="DI68:DI131" si="211">IF(AND(Include_study="Yes",Sufficient_data="Yes"),ABS(DH68),"")</f>
        <v/>
      </c>
      <c r="DJ68" s="40" t="str">
        <f>IF(AND(Include_study="Yes",Sufficient_data="Yes"),1/('Publication Bias Analysis'!F:F^2+IF(Additional_model="Fixed effect",0,$DS$6)),"")</f>
        <v/>
      </c>
      <c r="DK68" s="28" t="str">
        <f>IF(AND(Include_study="Yes",Sufficient_data="Yes"),IF('Publication Bias Analysis'!L$38="Left",CZ:CZ-DS$3,DS$3-'Publication Bias Analysis'!E:E),"")</f>
        <v/>
      </c>
      <c r="DL68" s="28" t="str">
        <f t="shared" ref="DL68:DL131" si="212">IF(DK68&lt;&gt;"",ABS(DK68),"")</f>
        <v/>
      </c>
      <c r="DM68" s="40" t="str">
        <f>IF(AND(DK68&lt;&gt;"",CW68&lt;=MAX(CW:CW)-DS$7),1/('Publication Bias Analysis'!F:F^2+IF(Additional_model="Fixed effect",0,$DS$13)),"")</f>
        <v/>
      </c>
      <c r="DN68" s="10" t="str">
        <f>IF(AND(Include_study="Yes",Sufficient_data="Yes"),IF('Publication Bias Analysis'!L$38="Left",CZ:CZ-DS$10,DS$10-CZ:CZ),"")</f>
        <v/>
      </c>
      <c r="DO68" s="10" t="str">
        <f t="shared" ref="DO68:DO131" si="213">IF(DN68&lt;&gt;"",ABS(DN68),"")</f>
        <v/>
      </c>
      <c r="DP68" s="40" t="str">
        <f t="shared" si="206"/>
        <v/>
      </c>
      <c r="EG68" s="133"/>
      <c r="EH68" s="10" t="str">
        <f t="shared" si="207"/>
        <v/>
      </c>
      <c r="EI68" s="40" t="str">
        <f>IF(AND(Include_study="Yes",Sufficient_data="Yes"),Z_score-('Publication Bias Analysis'!P$3+'Publication Bias Analysis'!P$4*Inverse_standard_error),"")</f>
        <v/>
      </c>
      <c r="EK68" s="133"/>
      <c r="EL68" s="10" t="str">
        <f>IF(AND(Include_study="Yes",Sufficient_data="Yes"),(CZ:CZ-SUMPRODUCT(Calculations!CP:CP,'Publication Bias Analysis'!E:E)/SUM(Calculations!CP:CP))/(SQRT(EM:EM)),"")</f>
        <v/>
      </c>
      <c r="EM68" s="10" t="str">
        <f>IF(AND(Include_study="Yes",Sufficient_data="Yes"),'Publication Bias Analysis'!F:F^2-1/(SUM(Calculations!CP:CP)),"")</f>
        <v/>
      </c>
      <c r="EN68" s="14" t="str">
        <f t="shared" ref="EN68:EN131" si="214">IF(AND(Include_study="Yes",Sufficient_data="Yes"),RANK(EL:EL,EL:EL,1),"")</f>
        <v/>
      </c>
      <c r="EO68" s="14" t="str">
        <f t="shared" ref="EO68:EO131" si="215">IF(AND(Include_study="Yes",Sufficient_data="Yes"),RANK(EM:EM,EM:EM,1),"")</f>
        <v/>
      </c>
      <c r="EP68" s="14" t="str">
        <f>IF(AND(Include_study="Yes",Sufficient_data="Yes"),COUNTIFS(EN$2:EN67,"&lt;"&amp;EN68,EO$2:EO67,"&lt;"&amp;EO68)+COUNTIFS(EN69:EN$201,"&lt;"&amp;EN68,EO69:EO$201,"&lt;"&amp;EO68)+COUNTIFS(EN$2:EN67,"&gt;"&amp;EN68,EO$2:EO67,"&gt;"&amp;EO68)+COUNTIFS(EN69:EN$201,"&gt;"&amp;EN68,EO69:EO$201,"&gt;"&amp;EO68),"")</f>
        <v/>
      </c>
      <c r="EQ68" s="83" t="str">
        <f>IF(AND(Include_study="Yes",Sufficient_data="Yes"),COUNTIFS(EN$2:EN67,"&lt;"&amp;EN68,EO$2:EO67,"&gt;"&amp;EO68)+COUNTIFS(EN69:EN$201,"&lt;"&amp;EN68,EO69:EO$201,"&gt;"&amp;EO68)+COUNTIFS(EN$2:EN67,"&gt;"&amp;EN68,EO$2:EO67,"&lt;"&amp;EO68)+COUNTIFS(EN69:EN$201,"&gt;"&amp;EN68,EO69:EO$201,"&lt;"&amp;EO68),"")</f>
        <v/>
      </c>
      <c r="ES68" s="133"/>
      <c r="EX68" s="133"/>
      <c r="EY68" s="10" t="e">
        <f t="shared" si="152"/>
        <v>#N/A</v>
      </c>
      <c r="EZ68" s="10" t="e">
        <f t="shared" si="153"/>
        <v>#N/A</v>
      </c>
      <c r="FA68" s="10" t="str">
        <f t="shared" si="154"/>
        <v/>
      </c>
      <c r="FB68" s="40" t="str">
        <f>IF(AND(Include_study="Yes",Sufficient_data="Yes"),Z_score-('Publication Bias Analysis'!AK96+'Publication Bias Analysis'!AK$31*Inverse_standard_error),"")</f>
        <v/>
      </c>
      <c r="FH68" s="133"/>
      <c r="FI68" s="14" t="str">
        <f>IF(Z_score&lt;&gt;"",RANK('Publication Bias Analysis'!AS:AS,'Publication Bias Analysis'!AS:AS,1)+COUNTIF('Publication Bias Analysis'!AS$2:AS67,'Publication Bias Analysis'!AS68),"")</f>
        <v/>
      </c>
      <c r="FJ68" s="10" t="str">
        <f t="shared" si="208"/>
        <v/>
      </c>
      <c r="FK68" s="10" t="e">
        <f>IF(AND(Include_study="Yes",Sufficient_data="Yes"),'Publication Bias Analysis'!AR68,NA())</f>
        <v>#N/A</v>
      </c>
      <c r="FL68" s="28" t="e">
        <f>IF(AND(Include_study="Yes",Sufficient_data="Yes"),'Publication Bias Analysis'!AS68,NA())</f>
        <v>#N/A</v>
      </c>
      <c r="FM68" s="10" t="str">
        <f>IF(AND(Include_study="Yes",Sufficient_data="Yes"),'Publication Bias Analysis'!AR:AR-AVERAGE('Publication Bias Analysis'!AR:AR),"")</f>
        <v/>
      </c>
      <c r="FN68" s="40" t="str">
        <f>IF(AND(Include_study="Yes",Sufficient_data="Yes"),FL:FL-('Publication Bias Analysis'!AV$30+FK:FK*'Publication Bias Analysis'!AV$31),"")</f>
        <v/>
      </c>
      <c r="FT68" s="133"/>
      <c r="FU68" s="10" t="str">
        <f t="shared" si="156"/>
        <v/>
      </c>
      <c r="FV68" s="19" t="str">
        <f t="shared" si="185"/>
        <v/>
      </c>
      <c r="FW68" s="40" t="str">
        <f t="shared" si="210"/>
        <v/>
      </c>
    </row>
    <row r="69" spans="1:179" x14ac:dyDescent="0.2">
      <c r="A69" s="129"/>
      <c r="B69" s="26" t="str">
        <f t="shared" si="157"/>
        <v/>
      </c>
      <c r="C69" s="26" t="str">
        <f>IF(B69&lt;&gt;"",IF(B69=0,COUNTIF(B$2:B68,0)+1,COUNTIF(B$2:B68,B69)+B69+COUNTIF(B:B,0)),"")</f>
        <v/>
      </c>
      <c r="D69" s="26" t="str">
        <f t="shared" si="92"/>
        <v/>
      </c>
      <c r="E69" s="10" t="str">
        <f>IF(AND(Sufficient_data="Yes",Include_study="Yes",Input!Study_name&lt;&gt;""),Input!Study_name,"")</f>
        <v/>
      </c>
      <c r="F69" s="10" t="str">
        <f>IF(AND(Sufficient_data="Yes",Include_study="Yes"),Input!Correlation,"")</f>
        <v/>
      </c>
      <c r="G69" s="10" t="str">
        <f t="shared" si="93"/>
        <v/>
      </c>
      <c r="H69" s="10" t="str">
        <f>IF(AND(Sufficient_data="Yes",Include_study="Yes"),Input!Number_of_subjects,"")</f>
        <v/>
      </c>
      <c r="I69" s="10" t="str">
        <f t="shared" si="186"/>
        <v/>
      </c>
      <c r="J69" s="10" t="str">
        <f t="shared" si="94"/>
        <v/>
      </c>
      <c r="K69" s="10" t="str">
        <f t="shared" si="95"/>
        <v/>
      </c>
      <c r="L69" s="10" t="str">
        <f t="shared" si="96"/>
        <v/>
      </c>
      <c r="M69" s="10" t="str">
        <f t="shared" si="187"/>
        <v/>
      </c>
      <c r="N69" s="10" t="str">
        <f t="shared" si="188"/>
        <v/>
      </c>
      <c r="O69" s="106" t="str">
        <f t="shared" si="189"/>
        <v/>
      </c>
      <c r="P69" s="68" t="str">
        <f t="shared" si="190"/>
        <v/>
      </c>
      <c r="R69" s="57" t="e">
        <f t="shared" si="101"/>
        <v>#N/A</v>
      </c>
      <c r="S69" s="10" t="e">
        <f t="shared" si="102"/>
        <v>#N/A</v>
      </c>
      <c r="T69" s="40" t="e">
        <f t="shared" si="103"/>
        <v>#N/A</v>
      </c>
      <c r="Y69" s="129"/>
      <c r="Z69" s="26" t="str">
        <f t="shared" si="191"/>
        <v/>
      </c>
      <c r="AA69" s="26" t="str">
        <f>IF(AND(Sufficient_data="Yes",Include_study="Yes",Input!Study_name&lt;&gt;"",Subgroup&lt;&gt;""),Input!Study_name,"")</f>
        <v/>
      </c>
      <c r="AB69" s="10" t="str">
        <f t="shared" si="105"/>
        <v/>
      </c>
      <c r="AC69" s="10" t="str">
        <f>IF(AND(Sufficient_data="Yes",Include_study="Yes",Subgroup&lt;&gt;""),Input!Correlation,"")</f>
        <v/>
      </c>
      <c r="AD69" s="10" t="str">
        <f t="shared" si="158"/>
        <v/>
      </c>
      <c r="AE69" s="10" t="str">
        <f t="shared" si="107"/>
        <v/>
      </c>
      <c r="AF69" s="10" t="str">
        <f t="shared" si="159"/>
        <v/>
      </c>
      <c r="AG69" s="10" t="str">
        <f t="shared" si="192"/>
        <v/>
      </c>
      <c r="AH69" s="4" t="str">
        <f t="shared" si="160"/>
        <v/>
      </c>
      <c r="AI69" s="35" t="str">
        <f t="shared" si="193"/>
        <v/>
      </c>
      <c r="AJ69" s="108" t="str">
        <f t="shared" si="194"/>
        <v/>
      </c>
      <c r="AK69" s="68" t="str">
        <f t="shared" si="195"/>
        <v/>
      </c>
      <c r="AL69" s="9"/>
      <c r="AM69" s="57" t="e">
        <f t="shared" si="161"/>
        <v>#N/A</v>
      </c>
      <c r="AN69" s="10" t="e">
        <f t="shared" si="162"/>
        <v>#N/A</v>
      </c>
      <c r="AO69" s="40" t="e">
        <f t="shared" si="163"/>
        <v>#N/A</v>
      </c>
      <c r="AP69" s="9"/>
      <c r="AQ69" s="71" t="str">
        <f t="shared" si="164"/>
        <v/>
      </c>
      <c r="AR69" s="10" t="str">
        <f>IF(AND(Sufficient_data="Yes",Include_study="Yes",Subgroup&lt;&gt;""),IF(COUNTIFS(Input!F$2:F68,"="&amp;"Yes",Input!C$2:C68,"="&amp;"Yes",Input!G$2:G68,"="&amp;Subgroup)&gt;0,"",Subgroup),"")</f>
        <v/>
      </c>
      <c r="AS69" s="26" t="str">
        <f t="shared" si="165"/>
        <v/>
      </c>
      <c r="AT69" s="14" t="str">
        <f t="shared" si="166"/>
        <v/>
      </c>
      <c r="AU69" s="10" t="str">
        <f t="shared" si="167"/>
        <v/>
      </c>
      <c r="AV69" s="19" t="str">
        <f t="shared" si="168"/>
        <v/>
      </c>
      <c r="AW69" s="10" t="str">
        <f t="shared" si="169"/>
        <v/>
      </c>
      <c r="AX69" s="10" t="str">
        <f t="shared" si="170"/>
        <v/>
      </c>
      <c r="AY69" s="10" t="str">
        <f t="shared" si="196"/>
        <v/>
      </c>
      <c r="AZ69" s="10" t="str">
        <f t="shared" si="171"/>
        <v/>
      </c>
      <c r="BA69" s="10" t="str">
        <f t="shared" si="172"/>
        <v/>
      </c>
      <c r="BB69" s="10" t="str">
        <f t="shared" si="197"/>
        <v/>
      </c>
      <c r="BC69" s="10" t="str">
        <f t="shared" si="173"/>
        <v/>
      </c>
      <c r="BD69" s="26" t="str">
        <f t="shared" si="174"/>
        <v/>
      </c>
      <c r="BE69" s="10" t="str">
        <f t="shared" si="198"/>
        <v/>
      </c>
      <c r="BF69" s="10" t="str">
        <f t="shared" si="199"/>
        <v/>
      </c>
      <c r="BG69" s="10" t="str">
        <f t="shared" si="175"/>
        <v/>
      </c>
      <c r="BH69" s="10" t="str">
        <f t="shared" si="176"/>
        <v/>
      </c>
      <c r="BI69" s="10" t="str">
        <f t="shared" si="200"/>
        <v/>
      </c>
      <c r="BJ69" s="10" t="str">
        <f t="shared" si="201"/>
        <v/>
      </c>
      <c r="BK69" s="10" t="str">
        <f t="shared" si="177"/>
        <v/>
      </c>
      <c r="BL69" s="10" t="str">
        <f t="shared" si="178"/>
        <v/>
      </c>
      <c r="BM69" s="10" t="str">
        <f t="shared" si="179"/>
        <v/>
      </c>
      <c r="BN69" s="10" t="e">
        <f t="shared" si="180"/>
        <v>#N/A</v>
      </c>
      <c r="BO69" s="10" t="str">
        <f t="shared" si="181"/>
        <v/>
      </c>
      <c r="BP69" s="10" t="str">
        <f t="shared" si="182"/>
        <v/>
      </c>
      <c r="BQ69" s="10" t="str">
        <f t="shared" si="202"/>
        <v/>
      </c>
      <c r="BR69" s="28" t="str">
        <f t="shared" si="183"/>
        <v/>
      </c>
      <c r="BS69" s="40" t="str">
        <f t="shared" si="209"/>
        <v/>
      </c>
      <c r="BX69" s="138"/>
      <c r="BY69" s="10" t="e">
        <f t="shared" si="144"/>
        <v>#N/A</v>
      </c>
      <c r="BZ69" s="10" t="e">
        <f t="shared" si="145"/>
        <v>#N/A</v>
      </c>
      <c r="CA69" s="10" t="str">
        <f t="shared" si="146"/>
        <v/>
      </c>
      <c r="CB69" s="10" t="str">
        <f>IF(AND(Sufficient_data="Yes",Include_study="Yes",Moderator&lt;&gt;""),'Moderator Analysis'!F:F-CL$2,"")</f>
        <v/>
      </c>
      <c r="CC69" s="10" t="str">
        <f>IF(AND(Sufficient_data="Yes",Include_study="Yes",Moderator&lt;&gt;""),'Moderator Analysis'!E:E-CL$3,"")</f>
        <v/>
      </c>
      <c r="CD69" s="40" t="str">
        <f>IF(AND(Sufficient_data="Yes",Include_study="Yes",Moderator&lt;&gt;""),CA:CA*('Moderator Analysis'!F:F-CL$5-CL$4*'Moderator Analysis'!E:E)^2,"")</f>
        <v/>
      </c>
      <c r="CE69" s="9"/>
      <c r="CF69" s="75" t="str">
        <f t="shared" si="184"/>
        <v/>
      </c>
      <c r="CG69" s="18" t="str">
        <f>IF(AND(Sufficient_data="Yes",Include_study="Yes",CF69&lt;&gt;""),'Moderator Analysis'!F:F-'Moderator Analysis'!J$37,"")</f>
        <v/>
      </c>
      <c r="CH69" s="18" t="str">
        <f>IF(AND(Sufficient_data="Yes",Include_study="Yes",CF69&lt;&gt;""),'Moderator Analysis'!E:E-SUMPRODUCT('Moderator Analysis'!E:E,CF:CF)/SUM(CF:CF),"")</f>
        <v/>
      </c>
      <c r="CI69" s="79" t="str">
        <f>IF(AND(Sufficient_data="Yes",Include_study="Yes",CF69&lt;&gt;""),CF:CF*('Moderator Analysis'!F:F-'Moderator Analysis'!J$29-'Moderator Analysis'!J$30*'Moderator Analysis'!E:E)^2,"")</f>
        <v/>
      </c>
      <c r="CN69" s="138"/>
      <c r="CO69" s="140"/>
      <c r="CP69" s="28" t="str">
        <f>IF(AND(Include_study="Yes",Sufficient_data="Yes"),1/'Publication Bias Analysis'!F69^2,"")</f>
        <v/>
      </c>
      <c r="CQ69" s="28" t="str">
        <f>IF(AND(Include_study="Yes",Sufficient_data="Yes"),1/('Publication Bias Analysis'!F:F^2+IF(Additional_model="Fixed effect",0,Calculations!DD$11)),"")</f>
        <v/>
      </c>
      <c r="CR69" s="28" t="str">
        <f>IF(AND(Include_study="Yes",Sufficient_data="Yes"),1/('Publication Bias Analysis'!F:F^2+IF(Additional_model="Fixed effect",0,'Publication Bias Analysis'!L$32)),"")</f>
        <v/>
      </c>
      <c r="CS69" s="28" t="str">
        <f>IF(AND(Include_study="Yes",Sufficient_data="Yes"),'Publication Bias Analysis'!E:E-IF(Trim_and_fill="Off",'Publication Bias Analysis'!I$29,'Publication Bias Analysis'!I$37),"")</f>
        <v/>
      </c>
      <c r="CT69" s="28" t="str">
        <f t="shared" si="203"/>
        <v/>
      </c>
      <c r="CU69" s="28" t="str">
        <f t="shared" si="204"/>
        <v/>
      </c>
      <c r="CV69" s="90" t="str">
        <f t="shared" si="205"/>
        <v/>
      </c>
      <c r="CW69" s="89" t="str">
        <f>IF(AND(Include_study="Yes",Sufficient_data="Yes"),CV:CV+IF(DH:DH&lt;0,-1,1)*COUNTIF(CV$2:CV68,CV:CV),"")</f>
        <v/>
      </c>
      <c r="CX69" s="89" t="str">
        <f>IF(AND(Include_study="Yes",Sufficient_data="Yes"),RANK(DL:DL,DL:DL,1)*IF(DK:DK&lt;0,-1,1)+IF(DK:DK&lt;0,-1,1)*COUNTIF(CV$2:CV68,CV:CV),"")</f>
        <v/>
      </c>
      <c r="CY69" s="89" t="str">
        <f>IF(AND(Include_study="Yes",Sufficient_data="Yes"),RANK(DO:DO,DO:DO,1)*IF(DN:DN&lt;0,-1,1)+IF(DN:DN&lt;0,-1,1)*COUNTIF(CV$2:CV68,CV:CV),"")</f>
        <v/>
      </c>
      <c r="CZ69" s="10" t="e">
        <f>IF(AND(Include_study="Yes",Sufficient_data="Yes"),'Publication Bias Analysis'!E:E,NA())</f>
        <v>#N/A</v>
      </c>
      <c r="DA69" s="40" t="e">
        <f>IF(AND(Include_study="Yes",Sufficient_data="Yes"),'Publication Bias Analysis'!F:F,NA())</f>
        <v>#N/A</v>
      </c>
      <c r="DG69" s="133"/>
      <c r="DH69" s="28" t="str">
        <f>IF(AND(Include_study="Yes",Sufficient_data="Yes"),IF('Publication Bias Analysis'!L$38="Left",CZ:CZ-'Publication Bias Analysis'!I$29,'Publication Bias Analysis'!I$29-'Publication Bias Analysis'!E:E),"")</f>
        <v/>
      </c>
      <c r="DI69" s="28" t="str">
        <f t="shared" si="211"/>
        <v/>
      </c>
      <c r="DJ69" s="40" t="str">
        <f>IF(AND(Include_study="Yes",Sufficient_data="Yes"),1/('Publication Bias Analysis'!F:F^2+IF(Additional_model="Fixed effect",0,$DS$6)),"")</f>
        <v/>
      </c>
      <c r="DK69" s="28" t="str">
        <f>IF(AND(Include_study="Yes",Sufficient_data="Yes"),IF('Publication Bias Analysis'!L$38="Left",CZ:CZ-DS$3,DS$3-'Publication Bias Analysis'!E:E),"")</f>
        <v/>
      </c>
      <c r="DL69" s="28" t="str">
        <f t="shared" si="212"/>
        <v/>
      </c>
      <c r="DM69" s="40" t="str">
        <f>IF(AND(DK69&lt;&gt;"",CW69&lt;=MAX(CW:CW)-DS$7),1/('Publication Bias Analysis'!F:F^2+IF(Additional_model="Fixed effect",0,$DS$13)),"")</f>
        <v/>
      </c>
      <c r="DN69" s="10" t="str">
        <f>IF(AND(Include_study="Yes",Sufficient_data="Yes"),IF('Publication Bias Analysis'!L$38="Left",CZ:CZ-DS$10,DS$10-CZ:CZ),"")</f>
        <v/>
      </c>
      <c r="DO69" s="10" t="str">
        <f t="shared" si="213"/>
        <v/>
      </c>
      <c r="DP69" s="40" t="str">
        <f t="shared" si="206"/>
        <v/>
      </c>
      <c r="EG69" s="133"/>
      <c r="EH69" s="10" t="str">
        <f t="shared" si="207"/>
        <v/>
      </c>
      <c r="EI69" s="40" t="str">
        <f>IF(AND(Include_study="Yes",Sufficient_data="Yes"),Z_score-('Publication Bias Analysis'!P$3+'Publication Bias Analysis'!P$4*Inverse_standard_error),"")</f>
        <v/>
      </c>
      <c r="EK69" s="133"/>
      <c r="EL69" s="10" t="str">
        <f>IF(AND(Include_study="Yes",Sufficient_data="Yes"),(CZ:CZ-SUMPRODUCT(Calculations!CP:CP,'Publication Bias Analysis'!E:E)/SUM(Calculations!CP:CP))/(SQRT(EM:EM)),"")</f>
        <v/>
      </c>
      <c r="EM69" s="10" t="str">
        <f>IF(AND(Include_study="Yes",Sufficient_data="Yes"),'Publication Bias Analysis'!F:F^2-1/(SUM(Calculations!CP:CP)),"")</f>
        <v/>
      </c>
      <c r="EN69" s="14" t="str">
        <f t="shared" si="214"/>
        <v/>
      </c>
      <c r="EO69" s="14" t="str">
        <f t="shared" si="215"/>
        <v/>
      </c>
      <c r="EP69" s="14" t="str">
        <f>IF(AND(Include_study="Yes",Sufficient_data="Yes"),COUNTIFS(EN$2:EN68,"&lt;"&amp;EN69,EO$2:EO68,"&lt;"&amp;EO69)+COUNTIFS(EN70:EN$201,"&lt;"&amp;EN69,EO70:EO$201,"&lt;"&amp;EO69)+COUNTIFS(EN$2:EN68,"&gt;"&amp;EN69,EO$2:EO68,"&gt;"&amp;EO69)+COUNTIFS(EN70:EN$201,"&gt;"&amp;EN69,EO70:EO$201,"&gt;"&amp;EO69),"")</f>
        <v/>
      </c>
      <c r="EQ69" s="83" t="str">
        <f>IF(AND(Include_study="Yes",Sufficient_data="Yes"),COUNTIFS(EN$2:EN68,"&lt;"&amp;EN69,EO$2:EO68,"&gt;"&amp;EO69)+COUNTIFS(EN70:EN$201,"&lt;"&amp;EN69,EO70:EO$201,"&gt;"&amp;EO69)+COUNTIFS(EN$2:EN68,"&gt;"&amp;EN69,EO$2:EO68,"&lt;"&amp;EO69)+COUNTIFS(EN70:EN$201,"&gt;"&amp;EN69,EO70:EO$201,"&lt;"&amp;EO69),"")</f>
        <v/>
      </c>
      <c r="ES69" s="133"/>
      <c r="EX69" s="133"/>
      <c r="EY69" s="10" t="e">
        <f t="shared" si="152"/>
        <v>#N/A</v>
      </c>
      <c r="EZ69" s="10" t="e">
        <f t="shared" si="153"/>
        <v>#N/A</v>
      </c>
      <c r="FA69" s="10" t="str">
        <f t="shared" si="154"/>
        <v/>
      </c>
      <c r="FB69" s="40" t="str">
        <f>IF(AND(Include_study="Yes",Sufficient_data="Yes"),Z_score-('Publication Bias Analysis'!AK97+'Publication Bias Analysis'!AK$31*Inverse_standard_error),"")</f>
        <v/>
      </c>
      <c r="FH69" s="133"/>
      <c r="FI69" s="14" t="str">
        <f>IF(Z_score&lt;&gt;"",RANK('Publication Bias Analysis'!AS:AS,'Publication Bias Analysis'!AS:AS,1)+COUNTIF('Publication Bias Analysis'!AS$2:AS68,'Publication Bias Analysis'!AS69),"")</f>
        <v/>
      </c>
      <c r="FJ69" s="10" t="str">
        <f t="shared" si="208"/>
        <v/>
      </c>
      <c r="FK69" s="10" t="e">
        <f>IF(AND(Include_study="Yes",Sufficient_data="Yes"),'Publication Bias Analysis'!AR69,NA())</f>
        <v>#N/A</v>
      </c>
      <c r="FL69" s="28" t="e">
        <f>IF(AND(Include_study="Yes",Sufficient_data="Yes"),'Publication Bias Analysis'!AS69,NA())</f>
        <v>#N/A</v>
      </c>
      <c r="FM69" s="10" t="str">
        <f>IF(AND(Include_study="Yes",Sufficient_data="Yes"),'Publication Bias Analysis'!AR:AR-AVERAGE('Publication Bias Analysis'!AR:AR),"")</f>
        <v/>
      </c>
      <c r="FN69" s="40" t="str">
        <f>IF(AND(Include_study="Yes",Sufficient_data="Yes"),FL:FL-('Publication Bias Analysis'!AV$30+FK:FK*'Publication Bias Analysis'!AV$31),"")</f>
        <v/>
      </c>
      <c r="FT69" s="133"/>
      <c r="FU69" s="10" t="str">
        <f t="shared" si="156"/>
        <v/>
      </c>
      <c r="FV69" s="19" t="str">
        <f t="shared" si="185"/>
        <v/>
      </c>
      <c r="FW69" s="40" t="str">
        <f t="shared" si="210"/>
        <v/>
      </c>
    </row>
    <row r="70" spans="1:179" x14ac:dyDescent="0.2">
      <c r="A70" s="129"/>
      <c r="B70" s="26" t="str">
        <f t="shared" si="157"/>
        <v/>
      </c>
      <c r="C70" s="26" t="str">
        <f>IF(B70&lt;&gt;"",IF(B70=0,COUNTIF(B$2:B69,0)+1,COUNTIF(B$2:B69,B70)+B70+COUNTIF(B:B,0)),"")</f>
        <v/>
      </c>
      <c r="D70" s="26" t="str">
        <f t="shared" si="92"/>
        <v/>
      </c>
      <c r="E70" s="10" t="str">
        <f>IF(AND(Sufficient_data="Yes",Include_study="Yes",Input!Study_name&lt;&gt;""),Input!Study_name,"")</f>
        <v/>
      </c>
      <c r="F70" s="10" t="str">
        <f>IF(AND(Sufficient_data="Yes",Include_study="Yes"),Input!Correlation,"")</f>
        <v/>
      </c>
      <c r="G70" s="10" t="str">
        <f t="shared" si="93"/>
        <v/>
      </c>
      <c r="H70" s="10" t="str">
        <f>IF(AND(Sufficient_data="Yes",Include_study="Yes"),Input!Number_of_subjects,"")</f>
        <v/>
      </c>
      <c r="I70" s="10" t="str">
        <f t="shared" si="186"/>
        <v/>
      </c>
      <c r="J70" s="10" t="str">
        <f t="shared" si="94"/>
        <v/>
      </c>
      <c r="K70" s="10" t="str">
        <f t="shared" si="95"/>
        <v/>
      </c>
      <c r="L70" s="10" t="str">
        <f t="shared" si="96"/>
        <v/>
      </c>
      <c r="M70" s="10" t="str">
        <f t="shared" si="187"/>
        <v/>
      </c>
      <c r="N70" s="10" t="str">
        <f t="shared" si="188"/>
        <v/>
      </c>
      <c r="O70" s="106" t="str">
        <f t="shared" si="189"/>
        <v/>
      </c>
      <c r="P70" s="68" t="str">
        <f t="shared" si="190"/>
        <v/>
      </c>
      <c r="R70" s="57" t="e">
        <f t="shared" si="101"/>
        <v>#N/A</v>
      </c>
      <c r="S70" s="10" t="e">
        <f t="shared" si="102"/>
        <v>#N/A</v>
      </c>
      <c r="T70" s="40" t="e">
        <f t="shared" si="103"/>
        <v>#N/A</v>
      </c>
      <c r="Y70" s="129"/>
      <c r="Z70" s="26" t="str">
        <f t="shared" si="191"/>
        <v/>
      </c>
      <c r="AA70" s="26" t="str">
        <f>IF(AND(Sufficient_data="Yes",Include_study="Yes",Input!Study_name&lt;&gt;"",Subgroup&lt;&gt;""),Input!Study_name,"")</f>
        <v/>
      </c>
      <c r="AB70" s="10" t="str">
        <f t="shared" si="105"/>
        <v/>
      </c>
      <c r="AC70" s="10" t="str">
        <f>IF(AND(Sufficient_data="Yes",Include_study="Yes",Subgroup&lt;&gt;""),Input!Correlation,"")</f>
        <v/>
      </c>
      <c r="AD70" s="10" t="str">
        <f t="shared" si="158"/>
        <v/>
      </c>
      <c r="AE70" s="10" t="str">
        <f t="shared" si="107"/>
        <v/>
      </c>
      <c r="AF70" s="10" t="str">
        <f t="shared" si="159"/>
        <v/>
      </c>
      <c r="AG70" s="10" t="str">
        <f t="shared" si="192"/>
        <v/>
      </c>
      <c r="AH70" s="4" t="str">
        <f t="shared" si="160"/>
        <v/>
      </c>
      <c r="AI70" s="35" t="str">
        <f t="shared" si="193"/>
        <v/>
      </c>
      <c r="AJ70" s="108" t="str">
        <f t="shared" si="194"/>
        <v/>
      </c>
      <c r="AK70" s="68" t="str">
        <f t="shared" si="195"/>
        <v/>
      </c>
      <c r="AL70" s="9"/>
      <c r="AM70" s="57" t="e">
        <f t="shared" si="161"/>
        <v>#N/A</v>
      </c>
      <c r="AN70" s="10" t="e">
        <f t="shared" si="162"/>
        <v>#N/A</v>
      </c>
      <c r="AO70" s="40" t="e">
        <f t="shared" si="163"/>
        <v>#N/A</v>
      </c>
      <c r="AP70" s="9"/>
      <c r="AQ70" s="71" t="str">
        <f t="shared" si="164"/>
        <v/>
      </c>
      <c r="AR70" s="10" t="str">
        <f>IF(AND(Sufficient_data="Yes",Include_study="Yes",Subgroup&lt;&gt;""),IF(COUNTIFS(Input!F$2:F69,"="&amp;"Yes",Input!C$2:C69,"="&amp;"Yes",Input!G$2:G69,"="&amp;Subgroup)&gt;0,"",Subgroup),"")</f>
        <v/>
      </c>
      <c r="AS70" s="26" t="str">
        <f t="shared" si="165"/>
        <v/>
      </c>
      <c r="AT70" s="14" t="str">
        <f t="shared" si="166"/>
        <v/>
      </c>
      <c r="AU70" s="10" t="str">
        <f t="shared" si="167"/>
        <v/>
      </c>
      <c r="AV70" s="19" t="str">
        <f t="shared" si="168"/>
        <v/>
      </c>
      <c r="AW70" s="10" t="str">
        <f t="shared" si="169"/>
        <v/>
      </c>
      <c r="AX70" s="10" t="str">
        <f t="shared" si="170"/>
        <v/>
      </c>
      <c r="AY70" s="10" t="str">
        <f t="shared" si="196"/>
        <v/>
      </c>
      <c r="AZ70" s="10" t="str">
        <f t="shared" si="171"/>
        <v/>
      </c>
      <c r="BA70" s="10" t="str">
        <f t="shared" si="172"/>
        <v/>
      </c>
      <c r="BB70" s="10" t="str">
        <f t="shared" si="197"/>
        <v/>
      </c>
      <c r="BC70" s="10" t="str">
        <f t="shared" si="173"/>
        <v/>
      </c>
      <c r="BD70" s="26" t="str">
        <f t="shared" si="174"/>
        <v/>
      </c>
      <c r="BE70" s="10" t="str">
        <f t="shared" si="198"/>
        <v/>
      </c>
      <c r="BF70" s="10" t="str">
        <f t="shared" si="199"/>
        <v/>
      </c>
      <c r="BG70" s="10" t="str">
        <f t="shared" si="175"/>
        <v/>
      </c>
      <c r="BH70" s="10" t="str">
        <f t="shared" si="176"/>
        <v/>
      </c>
      <c r="BI70" s="10" t="str">
        <f t="shared" si="200"/>
        <v/>
      </c>
      <c r="BJ70" s="10" t="str">
        <f t="shared" si="201"/>
        <v/>
      </c>
      <c r="BK70" s="10" t="str">
        <f t="shared" si="177"/>
        <v/>
      </c>
      <c r="BL70" s="10" t="str">
        <f t="shared" si="178"/>
        <v/>
      </c>
      <c r="BM70" s="10" t="str">
        <f t="shared" si="179"/>
        <v/>
      </c>
      <c r="BN70" s="10" t="e">
        <f t="shared" si="180"/>
        <v>#N/A</v>
      </c>
      <c r="BO70" s="10" t="str">
        <f t="shared" si="181"/>
        <v/>
      </c>
      <c r="BP70" s="10" t="str">
        <f t="shared" si="182"/>
        <v/>
      </c>
      <c r="BQ70" s="10" t="str">
        <f t="shared" si="202"/>
        <v/>
      </c>
      <c r="BR70" s="28" t="str">
        <f t="shared" si="183"/>
        <v/>
      </c>
      <c r="BS70" s="40" t="str">
        <f t="shared" si="209"/>
        <v/>
      </c>
      <c r="BX70" s="138"/>
      <c r="BY70" s="10" t="e">
        <f t="shared" si="144"/>
        <v>#N/A</v>
      </c>
      <c r="BZ70" s="10" t="e">
        <f t="shared" si="145"/>
        <v>#N/A</v>
      </c>
      <c r="CA70" s="10" t="str">
        <f t="shared" si="146"/>
        <v/>
      </c>
      <c r="CB70" s="10" t="str">
        <f>IF(AND(Sufficient_data="Yes",Include_study="Yes",Moderator&lt;&gt;""),'Moderator Analysis'!F:F-CL$2,"")</f>
        <v/>
      </c>
      <c r="CC70" s="10" t="str">
        <f>IF(AND(Sufficient_data="Yes",Include_study="Yes",Moderator&lt;&gt;""),'Moderator Analysis'!E:E-CL$3,"")</f>
        <v/>
      </c>
      <c r="CD70" s="40" t="str">
        <f>IF(AND(Sufficient_data="Yes",Include_study="Yes",Moderator&lt;&gt;""),CA:CA*('Moderator Analysis'!F:F-CL$5-CL$4*'Moderator Analysis'!E:E)^2,"")</f>
        <v/>
      </c>
      <c r="CE70" s="9"/>
      <c r="CF70" s="75" t="str">
        <f t="shared" si="184"/>
        <v/>
      </c>
      <c r="CG70" s="18" t="str">
        <f>IF(AND(Sufficient_data="Yes",Include_study="Yes",CF70&lt;&gt;""),'Moderator Analysis'!F:F-'Moderator Analysis'!J$37,"")</f>
        <v/>
      </c>
      <c r="CH70" s="18" t="str">
        <f>IF(AND(Sufficient_data="Yes",Include_study="Yes",CF70&lt;&gt;""),'Moderator Analysis'!E:E-SUMPRODUCT('Moderator Analysis'!E:E,CF:CF)/SUM(CF:CF),"")</f>
        <v/>
      </c>
      <c r="CI70" s="79" t="str">
        <f>IF(AND(Sufficient_data="Yes",Include_study="Yes",CF70&lt;&gt;""),CF:CF*('Moderator Analysis'!F:F-'Moderator Analysis'!J$29-'Moderator Analysis'!J$30*'Moderator Analysis'!E:E)^2,"")</f>
        <v/>
      </c>
      <c r="CN70" s="138"/>
      <c r="CO70" s="140"/>
      <c r="CP70" s="28" t="str">
        <f>IF(AND(Include_study="Yes",Sufficient_data="Yes"),1/'Publication Bias Analysis'!F70^2,"")</f>
        <v/>
      </c>
      <c r="CQ70" s="28" t="str">
        <f>IF(AND(Include_study="Yes",Sufficient_data="Yes"),1/('Publication Bias Analysis'!F:F^2+IF(Additional_model="Fixed effect",0,Calculations!DD$11)),"")</f>
        <v/>
      </c>
      <c r="CR70" s="28" t="str">
        <f>IF(AND(Include_study="Yes",Sufficient_data="Yes"),1/('Publication Bias Analysis'!F:F^2+IF(Additional_model="Fixed effect",0,'Publication Bias Analysis'!L$32)),"")</f>
        <v/>
      </c>
      <c r="CS70" s="28" t="str">
        <f>IF(AND(Include_study="Yes",Sufficient_data="Yes"),'Publication Bias Analysis'!E:E-IF(Trim_and_fill="Off",'Publication Bias Analysis'!I$29,'Publication Bias Analysis'!I$37),"")</f>
        <v/>
      </c>
      <c r="CT70" s="28" t="str">
        <f t="shared" si="203"/>
        <v/>
      </c>
      <c r="CU70" s="28" t="str">
        <f t="shared" si="204"/>
        <v/>
      </c>
      <c r="CV70" s="90" t="str">
        <f t="shared" si="205"/>
        <v/>
      </c>
      <c r="CW70" s="89" t="str">
        <f>IF(AND(Include_study="Yes",Sufficient_data="Yes"),CV:CV+IF(DH:DH&lt;0,-1,1)*COUNTIF(CV$2:CV69,CV:CV),"")</f>
        <v/>
      </c>
      <c r="CX70" s="89" t="str">
        <f>IF(AND(Include_study="Yes",Sufficient_data="Yes"),RANK(DL:DL,DL:DL,1)*IF(DK:DK&lt;0,-1,1)+IF(DK:DK&lt;0,-1,1)*COUNTIF(CV$2:CV69,CV:CV),"")</f>
        <v/>
      </c>
      <c r="CY70" s="89" t="str">
        <f>IF(AND(Include_study="Yes",Sufficient_data="Yes"),RANK(DO:DO,DO:DO,1)*IF(DN:DN&lt;0,-1,1)+IF(DN:DN&lt;0,-1,1)*COUNTIF(CV$2:CV69,CV:CV),"")</f>
        <v/>
      </c>
      <c r="CZ70" s="10" t="e">
        <f>IF(AND(Include_study="Yes",Sufficient_data="Yes"),'Publication Bias Analysis'!E:E,NA())</f>
        <v>#N/A</v>
      </c>
      <c r="DA70" s="40" t="e">
        <f>IF(AND(Include_study="Yes",Sufficient_data="Yes"),'Publication Bias Analysis'!F:F,NA())</f>
        <v>#N/A</v>
      </c>
      <c r="DG70" s="133"/>
      <c r="DH70" s="28" t="str">
        <f>IF(AND(Include_study="Yes",Sufficient_data="Yes"),IF('Publication Bias Analysis'!L$38="Left",CZ:CZ-'Publication Bias Analysis'!I$29,'Publication Bias Analysis'!I$29-'Publication Bias Analysis'!E:E),"")</f>
        <v/>
      </c>
      <c r="DI70" s="28" t="str">
        <f t="shared" si="211"/>
        <v/>
      </c>
      <c r="DJ70" s="40" t="str">
        <f>IF(AND(Include_study="Yes",Sufficient_data="Yes"),1/('Publication Bias Analysis'!F:F^2+IF(Additional_model="Fixed effect",0,$DS$6)),"")</f>
        <v/>
      </c>
      <c r="DK70" s="28" t="str">
        <f>IF(AND(Include_study="Yes",Sufficient_data="Yes"),IF('Publication Bias Analysis'!L$38="Left",CZ:CZ-DS$3,DS$3-'Publication Bias Analysis'!E:E),"")</f>
        <v/>
      </c>
      <c r="DL70" s="28" t="str">
        <f t="shared" si="212"/>
        <v/>
      </c>
      <c r="DM70" s="40" t="str">
        <f>IF(AND(DK70&lt;&gt;"",CW70&lt;=MAX(CW:CW)-DS$7),1/('Publication Bias Analysis'!F:F^2+IF(Additional_model="Fixed effect",0,$DS$13)),"")</f>
        <v/>
      </c>
      <c r="DN70" s="10" t="str">
        <f>IF(AND(Include_study="Yes",Sufficient_data="Yes"),IF('Publication Bias Analysis'!L$38="Left",CZ:CZ-DS$10,DS$10-CZ:CZ),"")</f>
        <v/>
      </c>
      <c r="DO70" s="10" t="str">
        <f t="shared" si="213"/>
        <v/>
      </c>
      <c r="DP70" s="40" t="str">
        <f t="shared" si="206"/>
        <v/>
      </c>
      <c r="EG70" s="133"/>
      <c r="EH70" s="10" t="str">
        <f t="shared" si="207"/>
        <v/>
      </c>
      <c r="EI70" s="40" t="str">
        <f>IF(AND(Include_study="Yes",Sufficient_data="Yes"),Z_score-('Publication Bias Analysis'!P$3+'Publication Bias Analysis'!P$4*Inverse_standard_error),"")</f>
        <v/>
      </c>
      <c r="EK70" s="133"/>
      <c r="EL70" s="10" t="str">
        <f>IF(AND(Include_study="Yes",Sufficient_data="Yes"),(CZ:CZ-SUMPRODUCT(Calculations!CP:CP,'Publication Bias Analysis'!E:E)/SUM(Calculations!CP:CP))/(SQRT(EM:EM)),"")</f>
        <v/>
      </c>
      <c r="EM70" s="10" t="str">
        <f>IF(AND(Include_study="Yes",Sufficient_data="Yes"),'Publication Bias Analysis'!F:F^2-1/(SUM(Calculations!CP:CP)),"")</f>
        <v/>
      </c>
      <c r="EN70" s="14" t="str">
        <f t="shared" si="214"/>
        <v/>
      </c>
      <c r="EO70" s="14" t="str">
        <f t="shared" si="215"/>
        <v/>
      </c>
      <c r="EP70" s="14" t="str">
        <f>IF(AND(Include_study="Yes",Sufficient_data="Yes"),COUNTIFS(EN$2:EN69,"&lt;"&amp;EN70,EO$2:EO69,"&lt;"&amp;EO70)+COUNTIFS(EN71:EN$201,"&lt;"&amp;EN70,EO71:EO$201,"&lt;"&amp;EO70)+COUNTIFS(EN$2:EN69,"&gt;"&amp;EN70,EO$2:EO69,"&gt;"&amp;EO70)+COUNTIFS(EN71:EN$201,"&gt;"&amp;EN70,EO71:EO$201,"&gt;"&amp;EO70),"")</f>
        <v/>
      </c>
      <c r="EQ70" s="83" t="str">
        <f>IF(AND(Include_study="Yes",Sufficient_data="Yes"),COUNTIFS(EN$2:EN69,"&lt;"&amp;EN70,EO$2:EO69,"&gt;"&amp;EO70)+COUNTIFS(EN71:EN$201,"&lt;"&amp;EN70,EO71:EO$201,"&gt;"&amp;EO70)+COUNTIFS(EN$2:EN69,"&gt;"&amp;EN70,EO$2:EO69,"&lt;"&amp;EO70)+COUNTIFS(EN71:EN$201,"&gt;"&amp;EN70,EO71:EO$201,"&lt;"&amp;EO70),"")</f>
        <v/>
      </c>
      <c r="ES70" s="133"/>
      <c r="EX70" s="133"/>
      <c r="EY70" s="10" t="e">
        <f t="shared" si="152"/>
        <v>#N/A</v>
      </c>
      <c r="EZ70" s="10" t="e">
        <f t="shared" si="153"/>
        <v>#N/A</v>
      </c>
      <c r="FA70" s="10" t="str">
        <f t="shared" si="154"/>
        <v/>
      </c>
      <c r="FB70" s="40" t="str">
        <f>IF(AND(Include_study="Yes",Sufficient_data="Yes"),Z_score-('Publication Bias Analysis'!AK98+'Publication Bias Analysis'!AK$31*Inverse_standard_error),"")</f>
        <v/>
      </c>
      <c r="FH70" s="133"/>
      <c r="FI70" s="14" t="str">
        <f>IF(Z_score&lt;&gt;"",RANK('Publication Bias Analysis'!AS:AS,'Publication Bias Analysis'!AS:AS,1)+COUNTIF('Publication Bias Analysis'!AS$2:AS69,'Publication Bias Analysis'!AS70),"")</f>
        <v/>
      </c>
      <c r="FJ70" s="10" t="str">
        <f t="shared" si="208"/>
        <v/>
      </c>
      <c r="FK70" s="10" t="e">
        <f>IF(AND(Include_study="Yes",Sufficient_data="Yes"),'Publication Bias Analysis'!AR70,NA())</f>
        <v>#N/A</v>
      </c>
      <c r="FL70" s="28" t="e">
        <f>IF(AND(Include_study="Yes",Sufficient_data="Yes"),'Publication Bias Analysis'!AS70,NA())</f>
        <v>#N/A</v>
      </c>
      <c r="FM70" s="10" t="str">
        <f>IF(AND(Include_study="Yes",Sufficient_data="Yes"),'Publication Bias Analysis'!AR:AR-AVERAGE('Publication Bias Analysis'!AR:AR),"")</f>
        <v/>
      </c>
      <c r="FN70" s="40" t="str">
        <f>IF(AND(Include_study="Yes",Sufficient_data="Yes"),FL:FL-('Publication Bias Analysis'!AV$30+FK:FK*'Publication Bias Analysis'!AV$31),"")</f>
        <v/>
      </c>
      <c r="FT70" s="133"/>
      <c r="FU70" s="10" t="str">
        <f t="shared" si="156"/>
        <v/>
      </c>
      <c r="FV70" s="19" t="str">
        <f t="shared" si="185"/>
        <v/>
      </c>
      <c r="FW70" s="40" t="str">
        <f t="shared" si="210"/>
        <v/>
      </c>
    </row>
    <row r="71" spans="1:179" x14ac:dyDescent="0.2">
      <c r="A71" s="129"/>
      <c r="B71" s="26" t="str">
        <f t="shared" si="157"/>
        <v/>
      </c>
      <c r="C71" s="26" t="str">
        <f>IF(B71&lt;&gt;"",IF(B71=0,COUNTIF(B$2:B70,0)+1,COUNTIF(B$2:B70,B71)+B71+COUNTIF(B:B,0)),"")</f>
        <v/>
      </c>
      <c r="D71" s="26" t="str">
        <f t="shared" si="92"/>
        <v/>
      </c>
      <c r="E71" s="10" t="str">
        <f>IF(AND(Sufficient_data="Yes",Include_study="Yes",Input!Study_name&lt;&gt;""),Input!Study_name,"")</f>
        <v/>
      </c>
      <c r="F71" s="10" t="str">
        <f>IF(AND(Sufficient_data="Yes",Include_study="Yes"),Input!Correlation,"")</f>
        <v/>
      </c>
      <c r="G71" s="10" t="str">
        <f t="shared" si="93"/>
        <v/>
      </c>
      <c r="H71" s="10" t="str">
        <f>IF(AND(Sufficient_data="Yes",Include_study="Yes"),Input!Number_of_subjects,"")</f>
        <v/>
      </c>
      <c r="I71" s="10" t="str">
        <f t="shared" si="186"/>
        <v/>
      </c>
      <c r="J71" s="10" t="str">
        <f t="shared" si="94"/>
        <v/>
      </c>
      <c r="K71" s="10" t="str">
        <f t="shared" si="95"/>
        <v/>
      </c>
      <c r="L71" s="10" t="str">
        <f t="shared" si="96"/>
        <v/>
      </c>
      <c r="M71" s="10" t="str">
        <f t="shared" si="187"/>
        <v/>
      </c>
      <c r="N71" s="10" t="str">
        <f t="shared" si="188"/>
        <v/>
      </c>
      <c r="O71" s="106" t="str">
        <f t="shared" si="189"/>
        <v/>
      </c>
      <c r="P71" s="68" t="str">
        <f t="shared" si="190"/>
        <v/>
      </c>
      <c r="R71" s="57" t="e">
        <f t="shared" si="101"/>
        <v>#N/A</v>
      </c>
      <c r="S71" s="10" t="e">
        <f t="shared" si="102"/>
        <v>#N/A</v>
      </c>
      <c r="T71" s="40" t="e">
        <f t="shared" si="103"/>
        <v>#N/A</v>
      </c>
      <c r="Y71" s="129"/>
      <c r="Z71" s="26" t="str">
        <f t="shared" si="191"/>
        <v/>
      </c>
      <c r="AA71" s="26" t="str">
        <f>IF(AND(Sufficient_data="Yes",Include_study="Yes",Input!Study_name&lt;&gt;"",Subgroup&lt;&gt;""),Input!Study_name,"")</f>
        <v/>
      </c>
      <c r="AB71" s="10" t="str">
        <f t="shared" si="105"/>
        <v/>
      </c>
      <c r="AC71" s="10" t="str">
        <f>IF(AND(Sufficient_data="Yes",Include_study="Yes",Subgroup&lt;&gt;""),Input!Correlation,"")</f>
        <v/>
      </c>
      <c r="AD71" s="10" t="str">
        <f t="shared" si="158"/>
        <v/>
      </c>
      <c r="AE71" s="10" t="str">
        <f t="shared" si="107"/>
        <v/>
      </c>
      <c r="AF71" s="10" t="str">
        <f t="shared" si="159"/>
        <v/>
      </c>
      <c r="AG71" s="10" t="str">
        <f t="shared" si="192"/>
        <v/>
      </c>
      <c r="AH71" s="4" t="str">
        <f t="shared" si="160"/>
        <v/>
      </c>
      <c r="AI71" s="35" t="str">
        <f t="shared" si="193"/>
        <v/>
      </c>
      <c r="AJ71" s="108" t="str">
        <f t="shared" si="194"/>
        <v/>
      </c>
      <c r="AK71" s="68" t="str">
        <f t="shared" si="195"/>
        <v/>
      </c>
      <c r="AL71" s="9"/>
      <c r="AM71" s="57" t="e">
        <f t="shared" si="161"/>
        <v>#N/A</v>
      </c>
      <c r="AN71" s="10" t="e">
        <f t="shared" si="162"/>
        <v>#N/A</v>
      </c>
      <c r="AO71" s="40" t="e">
        <f t="shared" si="163"/>
        <v>#N/A</v>
      </c>
      <c r="AP71" s="9"/>
      <c r="AQ71" s="71" t="str">
        <f t="shared" si="164"/>
        <v/>
      </c>
      <c r="AR71" s="10" t="str">
        <f>IF(AND(Sufficient_data="Yes",Include_study="Yes",Subgroup&lt;&gt;""),IF(COUNTIFS(Input!F$2:F70,"="&amp;"Yes",Input!C$2:C70,"="&amp;"Yes",Input!G$2:G70,"="&amp;Subgroup)&gt;0,"",Subgroup),"")</f>
        <v/>
      </c>
      <c r="AS71" s="26" t="str">
        <f t="shared" si="165"/>
        <v/>
      </c>
      <c r="AT71" s="14" t="str">
        <f t="shared" si="166"/>
        <v/>
      </c>
      <c r="AU71" s="10" t="str">
        <f t="shared" si="167"/>
        <v/>
      </c>
      <c r="AV71" s="19" t="str">
        <f t="shared" si="168"/>
        <v/>
      </c>
      <c r="AW71" s="10" t="str">
        <f t="shared" si="169"/>
        <v/>
      </c>
      <c r="AX71" s="10" t="str">
        <f t="shared" si="170"/>
        <v/>
      </c>
      <c r="AY71" s="10" t="str">
        <f t="shared" si="196"/>
        <v/>
      </c>
      <c r="AZ71" s="10" t="str">
        <f t="shared" si="171"/>
        <v/>
      </c>
      <c r="BA71" s="10" t="str">
        <f t="shared" si="172"/>
        <v/>
      </c>
      <c r="BB71" s="10" t="str">
        <f t="shared" si="197"/>
        <v/>
      </c>
      <c r="BC71" s="10" t="str">
        <f t="shared" si="173"/>
        <v/>
      </c>
      <c r="BD71" s="26" t="str">
        <f t="shared" si="174"/>
        <v/>
      </c>
      <c r="BE71" s="10" t="str">
        <f t="shared" si="198"/>
        <v/>
      </c>
      <c r="BF71" s="10" t="str">
        <f t="shared" si="199"/>
        <v/>
      </c>
      <c r="BG71" s="10" t="str">
        <f t="shared" si="175"/>
        <v/>
      </c>
      <c r="BH71" s="10" t="str">
        <f t="shared" si="176"/>
        <v/>
      </c>
      <c r="BI71" s="10" t="str">
        <f t="shared" si="200"/>
        <v/>
      </c>
      <c r="BJ71" s="10" t="str">
        <f t="shared" si="201"/>
        <v/>
      </c>
      <c r="BK71" s="10" t="str">
        <f t="shared" si="177"/>
        <v/>
      </c>
      <c r="BL71" s="10" t="str">
        <f t="shared" si="178"/>
        <v/>
      </c>
      <c r="BM71" s="10" t="str">
        <f t="shared" si="179"/>
        <v/>
      </c>
      <c r="BN71" s="10" t="e">
        <f t="shared" si="180"/>
        <v>#N/A</v>
      </c>
      <c r="BO71" s="10" t="str">
        <f t="shared" si="181"/>
        <v/>
      </c>
      <c r="BP71" s="10" t="str">
        <f t="shared" si="182"/>
        <v/>
      </c>
      <c r="BQ71" s="10" t="str">
        <f t="shared" si="202"/>
        <v/>
      </c>
      <c r="BR71" s="28" t="str">
        <f t="shared" si="183"/>
        <v/>
      </c>
      <c r="BS71" s="40" t="str">
        <f t="shared" si="209"/>
        <v/>
      </c>
      <c r="BX71" s="138"/>
      <c r="BY71" s="10" t="e">
        <f t="shared" si="144"/>
        <v>#N/A</v>
      </c>
      <c r="BZ71" s="10" t="e">
        <f t="shared" si="145"/>
        <v>#N/A</v>
      </c>
      <c r="CA71" s="10" t="str">
        <f t="shared" si="146"/>
        <v/>
      </c>
      <c r="CB71" s="10" t="str">
        <f>IF(AND(Sufficient_data="Yes",Include_study="Yes",Moderator&lt;&gt;""),'Moderator Analysis'!F:F-CL$2,"")</f>
        <v/>
      </c>
      <c r="CC71" s="10" t="str">
        <f>IF(AND(Sufficient_data="Yes",Include_study="Yes",Moderator&lt;&gt;""),'Moderator Analysis'!E:E-CL$3,"")</f>
        <v/>
      </c>
      <c r="CD71" s="40" t="str">
        <f>IF(AND(Sufficient_data="Yes",Include_study="Yes",Moderator&lt;&gt;""),CA:CA*('Moderator Analysis'!F:F-CL$5-CL$4*'Moderator Analysis'!E:E)^2,"")</f>
        <v/>
      </c>
      <c r="CE71" s="9"/>
      <c r="CF71" s="75" t="str">
        <f t="shared" si="184"/>
        <v/>
      </c>
      <c r="CG71" s="18" t="str">
        <f>IF(AND(Sufficient_data="Yes",Include_study="Yes",CF71&lt;&gt;""),'Moderator Analysis'!F:F-'Moderator Analysis'!J$37,"")</f>
        <v/>
      </c>
      <c r="CH71" s="18" t="str">
        <f>IF(AND(Sufficient_data="Yes",Include_study="Yes",CF71&lt;&gt;""),'Moderator Analysis'!E:E-SUMPRODUCT('Moderator Analysis'!E:E,CF:CF)/SUM(CF:CF),"")</f>
        <v/>
      </c>
      <c r="CI71" s="79" t="str">
        <f>IF(AND(Sufficient_data="Yes",Include_study="Yes",CF71&lt;&gt;""),CF:CF*('Moderator Analysis'!F:F-'Moderator Analysis'!J$29-'Moderator Analysis'!J$30*'Moderator Analysis'!E:E)^2,"")</f>
        <v/>
      </c>
      <c r="CN71" s="138"/>
      <c r="CO71" s="140"/>
      <c r="CP71" s="28" t="str">
        <f>IF(AND(Include_study="Yes",Sufficient_data="Yes"),1/'Publication Bias Analysis'!F71^2,"")</f>
        <v/>
      </c>
      <c r="CQ71" s="28" t="str">
        <f>IF(AND(Include_study="Yes",Sufficient_data="Yes"),1/('Publication Bias Analysis'!F:F^2+IF(Additional_model="Fixed effect",0,Calculations!DD$11)),"")</f>
        <v/>
      </c>
      <c r="CR71" s="28" t="str">
        <f>IF(AND(Include_study="Yes",Sufficient_data="Yes"),1/('Publication Bias Analysis'!F:F^2+IF(Additional_model="Fixed effect",0,'Publication Bias Analysis'!L$32)),"")</f>
        <v/>
      </c>
      <c r="CS71" s="28" t="str">
        <f>IF(AND(Include_study="Yes",Sufficient_data="Yes"),'Publication Bias Analysis'!E:E-IF(Trim_and_fill="Off",'Publication Bias Analysis'!I$29,'Publication Bias Analysis'!I$37),"")</f>
        <v/>
      </c>
      <c r="CT71" s="28" t="str">
        <f t="shared" si="203"/>
        <v/>
      </c>
      <c r="CU71" s="28" t="str">
        <f t="shared" si="204"/>
        <v/>
      </c>
      <c r="CV71" s="90" t="str">
        <f t="shared" si="205"/>
        <v/>
      </c>
      <c r="CW71" s="89" t="str">
        <f>IF(AND(Include_study="Yes",Sufficient_data="Yes"),CV:CV+IF(DH:DH&lt;0,-1,1)*COUNTIF(CV$2:CV70,CV:CV),"")</f>
        <v/>
      </c>
      <c r="CX71" s="89" t="str">
        <f>IF(AND(Include_study="Yes",Sufficient_data="Yes"),RANK(DL:DL,DL:DL,1)*IF(DK:DK&lt;0,-1,1)+IF(DK:DK&lt;0,-1,1)*COUNTIF(CV$2:CV70,CV:CV),"")</f>
        <v/>
      </c>
      <c r="CY71" s="89" t="str">
        <f>IF(AND(Include_study="Yes",Sufficient_data="Yes"),RANK(DO:DO,DO:DO,1)*IF(DN:DN&lt;0,-1,1)+IF(DN:DN&lt;0,-1,1)*COUNTIF(CV$2:CV70,CV:CV),"")</f>
        <v/>
      </c>
      <c r="CZ71" s="10" t="e">
        <f>IF(AND(Include_study="Yes",Sufficient_data="Yes"),'Publication Bias Analysis'!E:E,NA())</f>
        <v>#N/A</v>
      </c>
      <c r="DA71" s="40" t="e">
        <f>IF(AND(Include_study="Yes",Sufficient_data="Yes"),'Publication Bias Analysis'!F:F,NA())</f>
        <v>#N/A</v>
      </c>
      <c r="DG71" s="133"/>
      <c r="DH71" s="28" t="str">
        <f>IF(AND(Include_study="Yes",Sufficient_data="Yes"),IF('Publication Bias Analysis'!L$38="Left",CZ:CZ-'Publication Bias Analysis'!I$29,'Publication Bias Analysis'!I$29-'Publication Bias Analysis'!E:E),"")</f>
        <v/>
      </c>
      <c r="DI71" s="28" t="str">
        <f t="shared" si="211"/>
        <v/>
      </c>
      <c r="DJ71" s="40" t="str">
        <f>IF(AND(Include_study="Yes",Sufficient_data="Yes"),1/('Publication Bias Analysis'!F:F^2+IF(Additional_model="Fixed effect",0,$DS$6)),"")</f>
        <v/>
      </c>
      <c r="DK71" s="28" t="str">
        <f>IF(AND(Include_study="Yes",Sufficient_data="Yes"),IF('Publication Bias Analysis'!L$38="Left",CZ:CZ-DS$3,DS$3-'Publication Bias Analysis'!E:E),"")</f>
        <v/>
      </c>
      <c r="DL71" s="28" t="str">
        <f t="shared" si="212"/>
        <v/>
      </c>
      <c r="DM71" s="40" t="str">
        <f>IF(AND(DK71&lt;&gt;"",CW71&lt;=MAX(CW:CW)-DS$7),1/('Publication Bias Analysis'!F:F^2+IF(Additional_model="Fixed effect",0,$DS$13)),"")</f>
        <v/>
      </c>
      <c r="DN71" s="10" t="str">
        <f>IF(AND(Include_study="Yes",Sufficient_data="Yes"),IF('Publication Bias Analysis'!L$38="Left",CZ:CZ-DS$10,DS$10-CZ:CZ),"")</f>
        <v/>
      </c>
      <c r="DO71" s="10" t="str">
        <f t="shared" si="213"/>
        <v/>
      </c>
      <c r="DP71" s="40" t="str">
        <f t="shared" si="206"/>
        <v/>
      </c>
      <c r="EG71" s="133"/>
      <c r="EH71" s="10" t="str">
        <f t="shared" si="207"/>
        <v/>
      </c>
      <c r="EI71" s="40" t="str">
        <f>IF(AND(Include_study="Yes",Sufficient_data="Yes"),Z_score-('Publication Bias Analysis'!P$3+'Publication Bias Analysis'!P$4*Inverse_standard_error),"")</f>
        <v/>
      </c>
      <c r="EK71" s="133"/>
      <c r="EL71" s="10" t="str">
        <f>IF(AND(Include_study="Yes",Sufficient_data="Yes"),(CZ:CZ-SUMPRODUCT(Calculations!CP:CP,'Publication Bias Analysis'!E:E)/SUM(Calculations!CP:CP))/(SQRT(EM:EM)),"")</f>
        <v/>
      </c>
      <c r="EM71" s="10" t="str">
        <f>IF(AND(Include_study="Yes",Sufficient_data="Yes"),'Publication Bias Analysis'!F:F^2-1/(SUM(Calculations!CP:CP)),"")</f>
        <v/>
      </c>
      <c r="EN71" s="14" t="str">
        <f t="shared" si="214"/>
        <v/>
      </c>
      <c r="EO71" s="14" t="str">
        <f t="shared" si="215"/>
        <v/>
      </c>
      <c r="EP71" s="14" t="str">
        <f>IF(AND(Include_study="Yes",Sufficient_data="Yes"),COUNTIFS(EN$2:EN70,"&lt;"&amp;EN71,EO$2:EO70,"&lt;"&amp;EO71)+COUNTIFS(EN72:EN$201,"&lt;"&amp;EN71,EO72:EO$201,"&lt;"&amp;EO71)+COUNTIFS(EN$2:EN70,"&gt;"&amp;EN71,EO$2:EO70,"&gt;"&amp;EO71)+COUNTIFS(EN72:EN$201,"&gt;"&amp;EN71,EO72:EO$201,"&gt;"&amp;EO71),"")</f>
        <v/>
      </c>
      <c r="EQ71" s="83" t="str">
        <f>IF(AND(Include_study="Yes",Sufficient_data="Yes"),COUNTIFS(EN$2:EN70,"&lt;"&amp;EN71,EO$2:EO70,"&gt;"&amp;EO71)+COUNTIFS(EN72:EN$201,"&lt;"&amp;EN71,EO72:EO$201,"&gt;"&amp;EO71)+COUNTIFS(EN$2:EN70,"&gt;"&amp;EN71,EO$2:EO70,"&lt;"&amp;EO71)+COUNTIFS(EN72:EN$201,"&gt;"&amp;EN71,EO72:EO$201,"&lt;"&amp;EO71),"")</f>
        <v/>
      </c>
      <c r="ES71" s="133"/>
      <c r="EX71" s="133"/>
      <c r="EY71" s="10" t="e">
        <f t="shared" si="152"/>
        <v>#N/A</v>
      </c>
      <c r="EZ71" s="10" t="e">
        <f t="shared" si="153"/>
        <v>#N/A</v>
      </c>
      <c r="FA71" s="10" t="str">
        <f t="shared" si="154"/>
        <v/>
      </c>
      <c r="FB71" s="40" t="str">
        <f>IF(AND(Include_study="Yes",Sufficient_data="Yes"),Z_score-('Publication Bias Analysis'!AK99+'Publication Bias Analysis'!AK$31*Inverse_standard_error),"")</f>
        <v/>
      </c>
      <c r="FH71" s="133"/>
      <c r="FI71" s="14" t="str">
        <f>IF(Z_score&lt;&gt;"",RANK('Publication Bias Analysis'!AS:AS,'Publication Bias Analysis'!AS:AS,1)+COUNTIF('Publication Bias Analysis'!AS$2:AS70,'Publication Bias Analysis'!AS71),"")</f>
        <v/>
      </c>
      <c r="FJ71" s="10" t="str">
        <f t="shared" si="208"/>
        <v/>
      </c>
      <c r="FK71" s="10" t="e">
        <f>IF(AND(Include_study="Yes",Sufficient_data="Yes"),'Publication Bias Analysis'!AR71,NA())</f>
        <v>#N/A</v>
      </c>
      <c r="FL71" s="28" t="e">
        <f>IF(AND(Include_study="Yes",Sufficient_data="Yes"),'Publication Bias Analysis'!AS71,NA())</f>
        <v>#N/A</v>
      </c>
      <c r="FM71" s="10" t="str">
        <f>IF(AND(Include_study="Yes",Sufficient_data="Yes"),'Publication Bias Analysis'!AR:AR-AVERAGE('Publication Bias Analysis'!AR:AR),"")</f>
        <v/>
      </c>
      <c r="FN71" s="40" t="str">
        <f>IF(AND(Include_study="Yes",Sufficient_data="Yes"),FL:FL-('Publication Bias Analysis'!AV$30+FK:FK*'Publication Bias Analysis'!AV$31),"")</f>
        <v/>
      </c>
      <c r="FT71" s="133"/>
      <c r="FU71" s="10" t="str">
        <f t="shared" si="156"/>
        <v/>
      </c>
      <c r="FV71" s="19" t="str">
        <f t="shared" si="185"/>
        <v/>
      </c>
      <c r="FW71" s="40" t="str">
        <f t="shared" si="210"/>
        <v/>
      </c>
    </row>
    <row r="72" spans="1:179" x14ac:dyDescent="0.2">
      <c r="A72" s="129"/>
      <c r="B72" s="26" t="str">
        <f t="shared" si="157"/>
        <v/>
      </c>
      <c r="C72" s="26" t="str">
        <f>IF(B72&lt;&gt;"",IF(B72=0,COUNTIF(B$2:B71,0)+1,COUNTIF(B$2:B71,B72)+B72+COUNTIF(B:B,0)),"")</f>
        <v/>
      </c>
      <c r="D72" s="26" t="str">
        <f t="shared" si="92"/>
        <v/>
      </c>
      <c r="E72" s="10" t="str">
        <f>IF(AND(Sufficient_data="Yes",Include_study="Yes",Input!Study_name&lt;&gt;""),Input!Study_name,"")</f>
        <v/>
      </c>
      <c r="F72" s="10" t="str">
        <f>IF(AND(Sufficient_data="Yes",Include_study="Yes"),Input!Correlation,"")</f>
        <v/>
      </c>
      <c r="G72" s="10" t="str">
        <f t="shared" si="93"/>
        <v/>
      </c>
      <c r="H72" s="10" t="str">
        <f>IF(AND(Sufficient_data="Yes",Include_study="Yes"),Input!Number_of_subjects,"")</f>
        <v/>
      </c>
      <c r="I72" s="10" t="str">
        <f t="shared" si="186"/>
        <v/>
      </c>
      <c r="J72" s="10" t="str">
        <f t="shared" si="94"/>
        <v/>
      </c>
      <c r="K72" s="10" t="str">
        <f t="shared" si="95"/>
        <v/>
      </c>
      <c r="L72" s="10" t="str">
        <f t="shared" si="96"/>
        <v/>
      </c>
      <c r="M72" s="10" t="str">
        <f t="shared" si="187"/>
        <v/>
      </c>
      <c r="N72" s="10" t="str">
        <f t="shared" si="188"/>
        <v/>
      </c>
      <c r="O72" s="106" t="str">
        <f t="shared" si="189"/>
        <v/>
      </c>
      <c r="P72" s="68" t="str">
        <f t="shared" si="190"/>
        <v/>
      </c>
      <c r="R72" s="57" t="e">
        <f t="shared" si="101"/>
        <v>#N/A</v>
      </c>
      <c r="S72" s="10" t="e">
        <f t="shared" si="102"/>
        <v>#N/A</v>
      </c>
      <c r="T72" s="40" t="e">
        <f t="shared" si="103"/>
        <v>#N/A</v>
      </c>
      <c r="Y72" s="129"/>
      <c r="Z72" s="26" t="str">
        <f t="shared" si="191"/>
        <v/>
      </c>
      <c r="AA72" s="26" t="str">
        <f>IF(AND(Sufficient_data="Yes",Include_study="Yes",Input!Study_name&lt;&gt;"",Subgroup&lt;&gt;""),Input!Study_name,"")</f>
        <v/>
      </c>
      <c r="AB72" s="10" t="str">
        <f t="shared" si="105"/>
        <v/>
      </c>
      <c r="AC72" s="10" t="str">
        <f>IF(AND(Sufficient_data="Yes",Include_study="Yes",Subgroup&lt;&gt;""),Input!Correlation,"")</f>
        <v/>
      </c>
      <c r="AD72" s="10" t="str">
        <f t="shared" si="158"/>
        <v/>
      </c>
      <c r="AE72" s="10" t="str">
        <f t="shared" si="107"/>
        <v/>
      </c>
      <c r="AF72" s="10" t="str">
        <f t="shared" si="159"/>
        <v/>
      </c>
      <c r="AG72" s="10" t="str">
        <f t="shared" si="192"/>
        <v/>
      </c>
      <c r="AH72" s="4" t="str">
        <f t="shared" si="160"/>
        <v/>
      </c>
      <c r="AI72" s="35" t="str">
        <f t="shared" si="193"/>
        <v/>
      </c>
      <c r="AJ72" s="108" t="str">
        <f t="shared" si="194"/>
        <v/>
      </c>
      <c r="AK72" s="68" t="str">
        <f t="shared" si="195"/>
        <v/>
      </c>
      <c r="AL72" s="9"/>
      <c r="AM72" s="57" t="e">
        <f t="shared" si="161"/>
        <v>#N/A</v>
      </c>
      <c r="AN72" s="10" t="e">
        <f t="shared" si="162"/>
        <v>#N/A</v>
      </c>
      <c r="AO72" s="40" t="e">
        <f t="shared" si="163"/>
        <v>#N/A</v>
      </c>
      <c r="AP72" s="9"/>
      <c r="AQ72" s="71" t="str">
        <f t="shared" si="164"/>
        <v/>
      </c>
      <c r="AR72" s="10" t="str">
        <f>IF(AND(Sufficient_data="Yes",Include_study="Yes",Subgroup&lt;&gt;""),IF(COUNTIFS(Input!F$2:F71,"="&amp;"Yes",Input!C$2:C71,"="&amp;"Yes",Input!G$2:G71,"="&amp;Subgroup)&gt;0,"",Subgroup),"")</f>
        <v/>
      </c>
      <c r="AS72" s="26" t="str">
        <f t="shared" si="165"/>
        <v/>
      </c>
      <c r="AT72" s="14" t="str">
        <f t="shared" si="166"/>
        <v/>
      </c>
      <c r="AU72" s="10" t="str">
        <f t="shared" si="167"/>
        <v/>
      </c>
      <c r="AV72" s="19" t="str">
        <f t="shared" si="168"/>
        <v/>
      </c>
      <c r="AW72" s="10" t="str">
        <f t="shared" si="169"/>
        <v/>
      </c>
      <c r="AX72" s="10" t="str">
        <f t="shared" si="170"/>
        <v/>
      </c>
      <c r="AY72" s="10" t="str">
        <f t="shared" si="196"/>
        <v/>
      </c>
      <c r="AZ72" s="10" t="str">
        <f t="shared" si="171"/>
        <v/>
      </c>
      <c r="BA72" s="10" t="str">
        <f t="shared" si="172"/>
        <v/>
      </c>
      <c r="BB72" s="10" t="str">
        <f t="shared" si="197"/>
        <v/>
      </c>
      <c r="BC72" s="10" t="str">
        <f t="shared" si="173"/>
        <v/>
      </c>
      <c r="BD72" s="26" t="str">
        <f t="shared" si="174"/>
        <v/>
      </c>
      <c r="BE72" s="10" t="str">
        <f t="shared" si="198"/>
        <v/>
      </c>
      <c r="BF72" s="10" t="str">
        <f t="shared" si="199"/>
        <v/>
      </c>
      <c r="BG72" s="10" t="str">
        <f t="shared" si="175"/>
        <v/>
      </c>
      <c r="BH72" s="10" t="str">
        <f t="shared" si="176"/>
        <v/>
      </c>
      <c r="BI72" s="10" t="str">
        <f t="shared" si="200"/>
        <v/>
      </c>
      <c r="BJ72" s="10" t="str">
        <f t="shared" si="201"/>
        <v/>
      </c>
      <c r="BK72" s="10" t="str">
        <f t="shared" si="177"/>
        <v/>
      </c>
      <c r="BL72" s="10" t="str">
        <f t="shared" si="178"/>
        <v/>
      </c>
      <c r="BM72" s="10" t="str">
        <f t="shared" si="179"/>
        <v/>
      </c>
      <c r="BN72" s="10" t="e">
        <f t="shared" si="180"/>
        <v>#N/A</v>
      </c>
      <c r="BO72" s="10" t="str">
        <f t="shared" si="181"/>
        <v/>
      </c>
      <c r="BP72" s="10" t="str">
        <f t="shared" si="182"/>
        <v/>
      </c>
      <c r="BQ72" s="10" t="str">
        <f t="shared" si="202"/>
        <v/>
      </c>
      <c r="BR72" s="28" t="str">
        <f t="shared" si="183"/>
        <v/>
      </c>
      <c r="BS72" s="40" t="str">
        <f t="shared" si="209"/>
        <v/>
      </c>
      <c r="BX72" s="138"/>
      <c r="BY72" s="10" t="e">
        <f t="shared" si="144"/>
        <v>#N/A</v>
      </c>
      <c r="BZ72" s="10" t="e">
        <f t="shared" si="145"/>
        <v>#N/A</v>
      </c>
      <c r="CA72" s="10" t="str">
        <f t="shared" si="146"/>
        <v/>
      </c>
      <c r="CB72" s="10" t="str">
        <f>IF(AND(Sufficient_data="Yes",Include_study="Yes",Moderator&lt;&gt;""),'Moderator Analysis'!F:F-CL$2,"")</f>
        <v/>
      </c>
      <c r="CC72" s="10" t="str">
        <f>IF(AND(Sufficient_data="Yes",Include_study="Yes",Moderator&lt;&gt;""),'Moderator Analysis'!E:E-CL$3,"")</f>
        <v/>
      </c>
      <c r="CD72" s="40" t="str">
        <f>IF(AND(Sufficient_data="Yes",Include_study="Yes",Moderator&lt;&gt;""),CA:CA*('Moderator Analysis'!F:F-CL$5-CL$4*'Moderator Analysis'!E:E)^2,"")</f>
        <v/>
      </c>
      <c r="CE72" s="9"/>
      <c r="CF72" s="75" t="str">
        <f t="shared" si="184"/>
        <v/>
      </c>
      <c r="CG72" s="18" t="str">
        <f>IF(AND(Sufficient_data="Yes",Include_study="Yes",CF72&lt;&gt;""),'Moderator Analysis'!F:F-'Moderator Analysis'!J$37,"")</f>
        <v/>
      </c>
      <c r="CH72" s="18" t="str">
        <f>IF(AND(Sufficient_data="Yes",Include_study="Yes",CF72&lt;&gt;""),'Moderator Analysis'!E:E-SUMPRODUCT('Moderator Analysis'!E:E,CF:CF)/SUM(CF:CF),"")</f>
        <v/>
      </c>
      <c r="CI72" s="79" t="str">
        <f>IF(AND(Sufficient_data="Yes",Include_study="Yes",CF72&lt;&gt;""),CF:CF*('Moderator Analysis'!F:F-'Moderator Analysis'!J$29-'Moderator Analysis'!J$30*'Moderator Analysis'!E:E)^2,"")</f>
        <v/>
      </c>
      <c r="CN72" s="138"/>
      <c r="CO72" s="140"/>
      <c r="CP72" s="28" t="str">
        <f>IF(AND(Include_study="Yes",Sufficient_data="Yes"),1/'Publication Bias Analysis'!F72^2,"")</f>
        <v/>
      </c>
      <c r="CQ72" s="28" t="str">
        <f>IF(AND(Include_study="Yes",Sufficient_data="Yes"),1/('Publication Bias Analysis'!F:F^2+IF(Additional_model="Fixed effect",0,Calculations!DD$11)),"")</f>
        <v/>
      </c>
      <c r="CR72" s="28" t="str">
        <f>IF(AND(Include_study="Yes",Sufficient_data="Yes"),1/('Publication Bias Analysis'!F:F^2+IF(Additional_model="Fixed effect",0,'Publication Bias Analysis'!L$32)),"")</f>
        <v/>
      </c>
      <c r="CS72" s="28" t="str">
        <f>IF(AND(Include_study="Yes",Sufficient_data="Yes"),'Publication Bias Analysis'!E:E-IF(Trim_and_fill="Off",'Publication Bias Analysis'!I$29,'Publication Bias Analysis'!I$37),"")</f>
        <v/>
      </c>
      <c r="CT72" s="28" t="str">
        <f t="shared" si="203"/>
        <v/>
      </c>
      <c r="CU72" s="28" t="str">
        <f t="shared" si="204"/>
        <v/>
      </c>
      <c r="CV72" s="90" t="str">
        <f t="shared" si="205"/>
        <v/>
      </c>
      <c r="CW72" s="89" t="str">
        <f>IF(AND(Include_study="Yes",Sufficient_data="Yes"),CV:CV+IF(DH:DH&lt;0,-1,1)*COUNTIF(CV$2:CV71,CV:CV),"")</f>
        <v/>
      </c>
      <c r="CX72" s="89" t="str">
        <f>IF(AND(Include_study="Yes",Sufficient_data="Yes"),RANK(DL:DL,DL:DL,1)*IF(DK:DK&lt;0,-1,1)+IF(DK:DK&lt;0,-1,1)*COUNTIF(CV$2:CV71,CV:CV),"")</f>
        <v/>
      </c>
      <c r="CY72" s="89" t="str">
        <f>IF(AND(Include_study="Yes",Sufficient_data="Yes"),RANK(DO:DO,DO:DO,1)*IF(DN:DN&lt;0,-1,1)+IF(DN:DN&lt;0,-1,1)*COUNTIF(CV$2:CV71,CV:CV),"")</f>
        <v/>
      </c>
      <c r="CZ72" s="10" t="e">
        <f>IF(AND(Include_study="Yes",Sufficient_data="Yes"),'Publication Bias Analysis'!E:E,NA())</f>
        <v>#N/A</v>
      </c>
      <c r="DA72" s="40" t="e">
        <f>IF(AND(Include_study="Yes",Sufficient_data="Yes"),'Publication Bias Analysis'!F:F,NA())</f>
        <v>#N/A</v>
      </c>
      <c r="DG72" s="133"/>
      <c r="DH72" s="28" t="str">
        <f>IF(AND(Include_study="Yes",Sufficient_data="Yes"),IF('Publication Bias Analysis'!L$38="Left",CZ:CZ-'Publication Bias Analysis'!I$29,'Publication Bias Analysis'!I$29-'Publication Bias Analysis'!E:E),"")</f>
        <v/>
      </c>
      <c r="DI72" s="28" t="str">
        <f t="shared" si="211"/>
        <v/>
      </c>
      <c r="DJ72" s="40" t="str">
        <f>IF(AND(Include_study="Yes",Sufficient_data="Yes"),1/('Publication Bias Analysis'!F:F^2+IF(Additional_model="Fixed effect",0,$DS$6)),"")</f>
        <v/>
      </c>
      <c r="DK72" s="28" t="str">
        <f>IF(AND(Include_study="Yes",Sufficient_data="Yes"),IF('Publication Bias Analysis'!L$38="Left",CZ:CZ-DS$3,DS$3-'Publication Bias Analysis'!E:E),"")</f>
        <v/>
      </c>
      <c r="DL72" s="28" t="str">
        <f t="shared" si="212"/>
        <v/>
      </c>
      <c r="DM72" s="40" t="str">
        <f>IF(AND(DK72&lt;&gt;"",CW72&lt;=MAX(CW:CW)-DS$7),1/('Publication Bias Analysis'!F:F^2+IF(Additional_model="Fixed effect",0,$DS$13)),"")</f>
        <v/>
      </c>
      <c r="DN72" s="10" t="str">
        <f>IF(AND(Include_study="Yes",Sufficient_data="Yes"),IF('Publication Bias Analysis'!L$38="Left",CZ:CZ-DS$10,DS$10-CZ:CZ),"")</f>
        <v/>
      </c>
      <c r="DO72" s="10" t="str">
        <f t="shared" si="213"/>
        <v/>
      </c>
      <c r="DP72" s="40" t="str">
        <f t="shared" si="206"/>
        <v/>
      </c>
      <c r="EG72" s="133"/>
      <c r="EH72" s="10" t="str">
        <f t="shared" si="207"/>
        <v/>
      </c>
      <c r="EI72" s="40" t="str">
        <f>IF(AND(Include_study="Yes",Sufficient_data="Yes"),Z_score-('Publication Bias Analysis'!P$3+'Publication Bias Analysis'!P$4*Inverse_standard_error),"")</f>
        <v/>
      </c>
      <c r="EK72" s="133"/>
      <c r="EL72" s="10" t="str">
        <f>IF(AND(Include_study="Yes",Sufficient_data="Yes"),(CZ:CZ-SUMPRODUCT(Calculations!CP:CP,'Publication Bias Analysis'!E:E)/SUM(Calculations!CP:CP))/(SQRT(EM:EM)),"")</f>
        <v/>
      </c>
      <c r="EM72" s="10" t="str">
        <f>IF(AND(Include_study="Yes",Sufficient_data="Yes"),'Publication Bias Analysis'!F:F^2-1/(SUM(Calculations!CP:CP)),"")</f>
        <v/>
      </c>
      <c r="EN72" s="14" t="str">
        <f t="shared" si="214"/>
        <v/>
      </c>
      <c r="EO72" s="14" t="str">
        <f t="shared" si="215"/>
        <v/>
      </c>
      <c r="EP72" s="14" t="str">
        <f>IF(AND(Include_study="Yes",Sufficient_data="Yes"),COUNTIFS(EN$2:EN71,"&lt;"&amp;EN72,EO$2:EO71,"&lt;"&amp;EO72)+COUNTIFS(EN73:EN$201,"&lt;"&amp;EN72,EO73:EO$201,"&lt;"&amp;EO72)+COUNTIFS(EN$2:EN71,"&gt;"&amp;EN72,EO$2:EO71,"&gt;"&amp;EO72)+COUNTIFS(EN73:EN$201,"&gt;"&amp;EN72,EO73:EO$201,"&gt;"&amp;EO72),"")</f>
        <v/>
      </c>
      <c r="EQ72" s="83" t="str">
        <f>IF(AND(Include_study="Yes",Sufficient_data="Yes"),COUNTIFS(EN$2:EN71,"&lt;"&amp;EN72,EO$2:EO71,"&gt;"&amp;EO72)+COUNTIFS(EN73:EN$201,"&lt;"&amp;EN72,EO73:EO$201,"&gt;"&amp;EO72)+COUNTIFS(EN$2:EN71,"&gt;"&amp;EN72,EO$2:EO71,"&lt;"&amp;EO72)+COUNTIFS(EN73:EN$201,"&gt;"&amp;EN72,EO73:EO$201,"&lt;"&amp;EO72),"")</f>
        <v/>
      </c>
      <c r="ES72" s="133"/>
      <c r="EX72" s="133"/>
      <c r="EY72" s="10" t="e">
        <f t="shared" si="152"/>
        <v>#N/A</v>
      </c>
      <c r="EZ72" s="10" t="e">
        <f t="shared" si="153"/>
        <v>#N/A</v>
      </c>
      <c r="FA72" s="10" t="str">
        <f t="shared" si="154"/>
        <v/>
      </c>
      <c r="FB72" s="40" t="str">
        <f>IF(AND(Include_study="Yes",Sufficient_data="Yes"),Z_score-('Publication Bias Analysis'!AK100+'Publication Bias Analysis'!AK$31*Inverse_standard_error),"")</f>
        <v/>
      </c>
      <c r="FH72" s="133"/>
      <c r="FI72" s="14" t="str">
        <f>IF(Z_score&lt;&gt;"",RANK('Publication Bias Analysis'!AS:AS,'Publication Bias Analysis'!AS:AS,1)+COUNTIF('Publication Bias Analysis'!AS$2:AS71,'Publication Bias Analysis'!AS72),"")</f>
        <v/>
      </c>
      <c r="FJ72" s="10" t="str">
        <f t="shared" si="208"/>
        <v/>
      </c>
      <c r="FK72" s="10" t="e">
        <f>IF(AND(Include_study="Yes",Sufficient_data="Yes"),'Publication Bias Analysis'!AR72,NA())</f>
        <v>#N/A</v>
      </c>
      <c r="FL72" s="28" t="e">
        <f>IF(AND(Include_study="Yes",Sufficient_data="Yes"),'Publication Bias Analysis'!AS72,NA())</f>
        <v>#N/A</v>
      </c>
      <c r="FM72" s="10" t="str">
        <f>IF(AND(Include_study="Yes",Sufficient_data="Yes"),'Publication Bias Analysis'!AR:AR-AVERAGE('Publication Bias Analysis'!AR:AR),"")</f>
        <v/>
      </c>
      <c r="FN72" s="40" t="str">
        <f>IF(AND(Include_study="Yes",Sufficient_data="Yes"),FL:FL-('Publication Bias Analysis'!AV$30+FK:FK*'Publication Bias Analysis'!AV$31),"")</f>
        <v/>
      </c>
      <c r="FT72" s="133"/>
      <c r="FU72" s="10" t="str">
        <f t="shared" si="156"/>
        <v/>
      </c>
      <c r="FV72" s="19" t="str">
        <f t="shared" si="185"/>
        <v/>
      </c>
      <c r="FW72" s="40" t="str">
        <f t="shared" si="210"/>
        <v/>
      </c>
    </row>
    <row r="73" spans="1:179" x14ac:dyDescent="0.2">
      <c r="A73" s="129"/>
      <c r="B73" s="26" t="str">
        <f t="shared" si="157"/>
        <v/>
      </c>
      <c r="C73" s="26" t="str">
        <f>IF(B73&lt;&gt;"",IF(B73=0,COUNTIF(B$2:B72,0)+1,COUNTIF(B$2:B72,B73)+B73+COUNTIF(B:B,0)),"")</f>
        <v/>
      </c>
      <c r="D73" s="26" t="str">
        <f t="shared" si="92"/>
        <v/>
      </c>
      <c r="E73" s="10" t="str">
        <f>IF(AND(Sufficient_data="Yes",Include_study="Yes",Input!Study_name&lt;&gt;""),Input!Study_name,"")</f>
        <v/>
      </c>
      <c r="F73" s="10" t="str">
        <f>IF(AND(Sufficient_data="Yes",Include_study="Yes"),Input!Correlation,"")</f>
        <v/>
      </c>
      <c r="G73" s="10" t="str">
        <f t="shared" si="93"/>
        <v/>
      </c>
      <c r="H73" s="10" t="str">
        <f>IF(AND(Sufficient_data="Yes",Include_study="Yes"),Input!Number_of_subjects,"")</f>
        <v/>
      </c>
      <c r="I73" s="10" t="str">
        <f t="shared" si="186"/>
        <v/>
      </c>
      <c r="J73" s="10" t="str">
        <f t="shared" si="94"/>
        <v/>
      </c>
      <c r="K73" s="10" t="str">
        <f t="shared" si="95"/>
        <v/>
      </c>
      <c r="L73" s="10" t="str">
        <f t="shared" si="96"/>
        <v/>
      </c>
      <c r="M73" s="10" t="str">
        <f t="shared" si="187"/>
        <v/>
      </c>
      <c r="N73" s="10" t="str">
        <f t="shared" si="188"/>
        <v/>
      </c>
      <c r="O73" s="106" t="str">
        <f t="shared" si="189"/>
        <v/>
      </c>
      <c r="P73" s="68" t="str">
        <f t="shared" si="190"/>
        <v/>
      </c>
      <c r="R73" s="57" t="e">
        <f t="shared" si="101"/>
        <v>#N/A</v>
      </c>
      <c r="S73" s="10" t="e">
        <f t="shared" si="102"/>
        <v>#N/A</v>
      </c>
      <c r="T73" s="40" t="e">
        <f t="shared" si="103"/>
        <v>#N/A</v>
      </c>
      <c r="Y73" s="129"/>
      <c r="Z73" s="26" t="str">
        <f t="shared" si="191"/>
        <v/>
      </c>
      <c r="AA73" s="26" t="str">
        <f>IF(AND(Sufficient_data="Yes",Include_study="Yes",Input!Study_name&lt;&gt;"",Subgroup&lt;&gt;""),Input!Study_name,"")</f>
        <v/>
      </c>
      <c r="AB73" s="10" t="str">
        <f t="shared" si="105"/>
        <v/>
      </c>
      <c r="AC73" s="10" t="str">
        <f>IF(AND(Sufficient_data="Yes",Include_study="Yes",Subgroup&lt;&gt;""),Input!Correlation,"")</f>
        <v/>
      </c>
      <c r="AD73" s="10" t="str">
        <f t="shared" si="158"/>
        <v/>
      </c>
      <c r="AE73" s="10" t="str">
        <f t="shared" si="107"/>
        <v/>
      </c>
      <c r="AF73" s="10" t="str">
        <f t="shared" si="159"/>
        <v/>
      </c>
      <c r="AG73" s="10" t="str">
        <f t="shared" si="192"/>
        <v/>
      </c>
      <c r="AH73" s="4" t="str">
        <f t="shared" si="160"/>
        <v/>
      </c>
      <c r="AI73" s="35" t="str">
        <f t="shared" si="193"/>
        <v/>
      </c>
      <c r="AJ73" s="108" t="str">
        <f t="shared" si="194"/>
        <v/>
      </c>
      <c r="AK73" s="68" t="str">
        <f t="shared" si="195"/>
        <v/>
      </c>
      <c r="AL73" s="9"/>
      <c r="AM73" s="57" t="e">
        <f t="shared" si="161"/>
        <v>#N/A</v>
      </c>
      <c r="AN73" s="10" t="e">
        <f t="shared" si="162"/>
        <v>#N/A</v>
      </c>
      <c r="AO73" s="40" t="e">
        <f t="shared" si="163"/>
        <v>#N/A</v>
      </c>
      <c r="AP73" s="9"/>
      <c r="AQ73" s="71" t="str">
        <f t="shared" si="164"/>
        <v/>
      </c>
      <c r="AR73" s="10" t="str">
        <f>IF(AND(Sufficient_data="Yes",Include_study="Yes",Subgroup&lt;&gt;""),IF(COUNTIFS(Input!F$2:F72,"="&amp;"Yes",Input!C$2:C72,"="&amp;"Yes",Input!G$2:G72,"="&amp;Subgroup)&gt;0,"",Subgroup),"")</f>
        <v/>
      </c>
      <c r="AS73" s="26" t="str">
        <f t="shared" si="165"/>
        <v/>
      </c>
      <c r="AT73" s="14" t="str">
        <f t="shared" si="166"/>
        <v/>
      </c>
      <c r="AU73" s="10" t="str">
        <f t="shared" si="167"/>
        <v/>
      </c>
      <c r="AV73" s="19" t="str">
        <f t="shared" si="168"/>
        <v/>
      </c>
      <c r="AW73" s="10" t="str">
        <f t="shared" si="169"/>
        <v/>
      </c>
      <c r="AX73" s="10" t="str">
        <f t="shared" si="170"/>
        <v/>
      </c>
      <c r="AY73" s="10" t="str">
        <f t="shared" si="196"/>
        <v/>
      </c>
      <c r="AZ73" s="10" t="str">
        <f t="shared" si="171"/>
        <v/>
      </c>
      <c r="BA73" s="10" t="str">
        <f t="shared" si="172"/>
        <v/>
      </c>
      <c r="BB73" s="10" t="str">
        <f t="shared" si="197"/>
        <v/>
      </c>
      <c r="BC73" s="10" t="str">
        <f t="shared" si="173"/>
        <v/>
      </c>
      <c r="BD73" s="26" t="str">
        <f t="shared" si="174"/>
        <v/>
      </c>
      <c r="BE73" s="10" t="str">
        <f t="shared" si="198"/>
        <v/>
      </c>
      <c r="BF73" s="10" t="str">
        <f t="shared" si="199"/>
        <v/>
      </c>
      <c r="BG73" s="10" t="str">
        <f t="shared" si="175"/>
        <v/>
      </c>
      <c r="BH73" s="10" t="str">
        <f t="shared" si="176"/>
        <v/>
      </c>
      <c r="BI73" s="10" t="str">
        <f t="shared" si="200"/>
        <v/>
      </c>
      <c r="BJ73" s="10" t="str">
        <f t="shared" si="201"/>
        <v/>
      </c>
      <c r="BK73" s="10" t="str">
        <f t="shared" si="177"/>
        <v/>
      </c>
      <c r="BL73" s="10" t="str">
        <f t="shared" si="178"/>
        <v/>
      </c>
      <c r="BM73" s="10" t="str">
        <f t="shared" si="179"/>
        <v/>
      </c>
      <c r="BN73" s="10" t="e">
        <f t="shared" si="180"/>
        <v>#N/A</v>
      </c>
      <c r="BO73" s="10" t="str">
        <f t="shared" si="181"/>
        <v/>
      </c>
      <c r="BP73" s="10" t="str">
        <f t="shared" si="182"/>
        <v/>
      </c>
      <c r="BQ73" s="10" t="str">
        <f t="shared" si="202"/>
        <v/>
      </c>
      <c r="BR73" s="28" t="str">
        <f t="shared" si="183"/>
        <v/>
      </c>
      <c r="BS73" s="40" t="str">
        <f t="shared" si="209"/>
        <v/>
      </c>
      <c r="BX73" s="138"/>
      <c r="BY73" s="10" t="e">
        <f t="shared" si="144"/>
        <v>#N/A</v>
      </c>
      <c r="BZ73" s="10" t="e">
        <f t="shared" si="145"/>
        <v>#N/A</v>
      </c>
      <c r="CA73" s="10" t="str">
        <f t="shared" si="146"/>
        <v/>
      </c>
      <c r="CB73" s="10" t="str">
        <f>IF(AND(Sufficient_data="Yes",Include_study="Yes",Moderator&lt;&gt;""),'Moderator Analysis'!F:F-CL$2,"")</f>
        <v/>
      </c>
      <c r="CC73" s="10" t="str">
        <f>IF(AND(Sufficient_data="Yes",Include_study="Yes",Moderator&lt;&gt;""),'Moderator Analysis'!E:E-CL$3,"")</f>
        <v/>
      </c>
      <c r="CD73" s="40" t="str">
        <f>IF(AND(Sufficient_data="Yes",Include_study="Yes",Moderator&lt;&gt;""),CA:CA*('Moderator Analysis'!F:F-CL$5-CL$4*'Moderator Analysis'!E:E)^2,"")</f>
        <v/>
      </c>
      <c r="CE73" s="9"/>
      <c r="CF73" s="75" t="str">
        <f t="shared" si="184"/>
        <v/>
      </c>
      <c r="CG73" s="18" t="str">
        <f>IF(AND(Sufficient_data="Yes",Include_study="Yes",CF73&lt;&gt;""),'Moderator Analysis'!F:F-'Moderator Analysis'!J$37,"")</f>
        <v/>
      </c>
      <c r="CH73" s="18" t="str">
        <f>IF(AND(Sufficient_data="Yes",Include_study="Yes",CF73&lt;&gt;""),'Moderator Analysis'!E:E-SUMPRODUCT('Moderator Analysis'!E:E,CF:CF)/SUM(CF:CF),"")</f>
        <v/>
      </c>
      <c r="CI73" s="79" t="str">
        <f>IF(AND(Sufficient_data="Yes",Include_study="Yes",CF73&lt;&gt;""),CF:CF*('Moderator Analysis'!F:F-'Moderator Analysis'!J$29-'Moderator Analysis'!J$30*'Moderator Analysis'!E:E)^2,"")</f>
        <v/>
      </c>
      <c r="CN73" s="138"/>
      <c r="CO73" s="140"/>
      <c r="CP73" s="28" t="str">
        <f>IF(AND(Include_study="Yes",Sufficient_data="Yes"),1/'Publication Bias Analysis'!F73^2,"")</f>
        <v/>
      </c>
      <c r="CQ73" s="28" t="str">
        <f>IF(AND(Include_study="Yes",Sufficient_data="Yes"),1/('Publication Bias Analysis'!F:F^2+IF(Additional_model="Fixed effect",0,Calculations!DD$11)),"")</f>
        <v/>
      </c>
      <c r="CR73" s="28" t="str">
        <f>IF(AND(Include_study="Yes",Sufficient_data="Yes"),1/('Publication Bias Analysis'!F:F^2+IF(Additional_model="Fixed effect",0,'Publication Bias Analysis'!L$32)),"")</f>
        <v/>
      </c>
      <c r="CS73" s="28" t="str">
        <f>IF(AND(Include_study="Yes",Sufficient_data="Yes"),'Publication Bias Analysis'!E:E-IF(Trim_and_fill="Off",'Publication Bias Analysis'!I$29,'Publication Bias Analysis'!I$37),"")</f>
        <v/>
      </c>
      <c r="CT73" s="28" t="str">
        <f t="shared" si="203"/>
        <v/>
      </c>
      <c r="CU73" s="28" t="str">
        <f t="shared" si="204"/>
        <v/>
      </c>
      <c r="CV73" s="90" t="str">
        <f t="shared" si="205"/>
        <v/>
      </c>
      <c r="CW73" s="89" t="str">
        <f>IF(AND(Include_study="Yes",Sufficient_data="Yes"),CV:CV+IF(DH:DH&lt;0,-1,1)*COUNTIF(CV$2:CV72,CV:CV),"")</f>
        <v/>
      </c>
      <c r="CX73" s="89" t="str">
        <f>IF(AND(Include_study="Yes",Sufficient_data="Yes"),RANK(DL:DL,DL:DL,1)*IF(DK:DK&lt;0,-1,1)+IF(DK:DK&lt;0,-1,1)*COUNTIF(CV$2:CV72,CV:CV),"")</f>
        <v/>
      </c>
      <c r="CY73" s="89" t="str">
        <f>IF(AND(Include_study="Yes",Sufficient_data="Yes"),RANK(DO:DO,DO:DO,1)*IF(DN:DN&lt;0,-1,1)+IF(DN:DN&lt;0,-1,1)*COUNTIF(CV$2:CV72,CV:CV),"")</f>
        <v/>
      </c>
      <c r="CZ73" s="10" t="e">
        <f>IF(AND(Include_study="Yes",Sufficient_data="Yes"),'Publication Bias Analysis'!E:E,NA())</f>
        <v>#N/A</v>
      </c>
      <c r="DA73" s="40" t="e">
        <f>IF(AND(Include_study="Yes",Sufficient_data="Yes"),'Publication Bias Analysis'!F:F,NA())</f>
        <v>#N/A</v>
      </c>
      <c r="DG73" s="133"/>
      <c r="DH73" s="28" t="str">
        <f>IF(AND(Include_study="Yes",Sufficient_data="Yes"),IF('Publication Bias Analysis'!L$38="Left",CZ:CZ-'Publication Bias Analysis'!I$29,'Publication Bias Analysis'!I$29-'Publication Bias Analysis'!E:E),"")</f>
        <v/>
      </c>
      <c r="DI73" s="28" t="str">
        <f t="shared" si="211"/>
        <v/>
      </c>
      <c r="DJ73" s="40" t="str">
        <f>IF(AND(Include_study="Yes",Sufficient_data="Yes"),1/('Publication Bias Analysis'!F:F^2+IF(Additional_model="Fixed effect",0,$DS$6)),"")</f>
        <v/>
      </c>
      <c r="DK73" s="28" t="str">
        <f>IF(AND(Include_study="Yes",Sufficient_data="Yes"),IF('Publication Bias Analysis'!L$38="Left",CZ:CZ-DS$3,DS$3-'Publication Bias Analysis'!E:E),"")</f>
        <v/>
      </c>
      <c r="DL73" s="28" t="str">
        <f t="shared" si="212"/>
        <v/>
      </c>
      <c r="DM73" s="40" t="str">
        <f>IF(AND(DK73&lt;&gt;"",CW73&lt;=MAX(CW:CW)-DS$7),1/('Publication Bias Analysis'!F:F^2+IF(Additional_model="Fixed effect",0,$DS$13)),"")</f>
        <v/>
      </c>
      <c r="DN73" s="10" t="str">
        <f>IF(AND(Include_study="Yes",Sufficient_data="Yes"),IF('Publication Bias Analysis'!L$38="Left",CZ:CZ-DS$10,DS$10-CZ:CZ),"")</f>
        <v/>
      </c>
      <c r="DO73" s="10" t="str">
        <f t="shared" si="213"/>
        <v/>
      </c>
      <c r="DP73" s="40" t="str">
        <f t="shared" si="206"/>
        <v/>
      </c>
      <c r="EG73" s="133"/>
      <c r="EH73" s="10" t="str">
        <f t="shared" si="207"/>
        <v/>
      </c>
      <c r="EI73" s="40" t="str">
        <f>IF(AND(Include_study="Yes",Sufficient_data="Yes"),Z_score-('Publication Bias Analysis'!P$3+'Publication Bias Analysis'!P$4*Inverse_standard_error),"")</f>
        <v/>
      </c>
      <c r="EK73" s="133"/>
      <c r="EL73" s="10" t="str">
        <f>IF(AND(Include_study="Yes",Sufficient_data="Yes"),(CZ:CZ-SUMPRODUCT(Calculations!CP:CP,'Publication Bias Analysis'!E:E)/SUM(Calculations!CP:CP))/(SQRT(EM:EM)),"")</f>
        <v/>
      </c>
      <c r="EM73" s="10" t="str">
        <f>IF(AND(Include_study="Yes",Sufficient_data="Yes"),'Publication Bias Analysis'!F:F^2-1/(SUM(Calculations!CP:CP)),"")</f>
        <v/>
      </c>
      <c r="EN73" s="14" t="str">
        <f t="shared" si="214"/>
        <v/>
      </c>
      <c r="EO73" s="14" t="str">
        <f t="shared" si="215"/>
        <v/>
      </c>
      <c r="EP73" s="14" t="str">
        <f>IF(AND(Include_study="Yes",Sufficient_data="Yes"),COUNTIFS(EN$2:EN72,"&lt;"&amp;EN73,EO$2:EO72,"&lt;"&amp;EO73)+COUNTIFS(EN74:EN$201,"&lt;"&amp;EN73,EO74:EO$201,"&lt;"&amp;EO73)+COUNTIFS(EN$2:EN72,"&gt;"&amp;EN73,EO$2:EO72,"&gt;"&amp;EO73)+COUNTIFS(EN74:EN$201,"&gt;"&amp;EN73,EO74:EO$201,"&gt;"&amp;EO73),"")</f>
        <v/>
      </c>
      <c r="EQ73" s="83" t="str">
        <f>IF(AND(Include_study="Yes",Sufficient_data="Yes"),COUNTIFS(EN$2:EN72,"&lt;"&amp;EN73,EO$2:EO72,"&gt;"&amp;EO73)+COUNTIFS(EN74:EN$201,"&lt;"&amp;EN73,EO74:EO$201,"&gt;"&amp;EO73)+COUNTIFS(EN$2:EN72,"&gt;"&amp;EN73,EO$2:EO72,"&lt;"&amp;EO73)+COUNTIFS(EN74:EN$201,"&gt;"&amp;EN73,EO74:EO$201,"&lt;"&amp;EO73),"")</f>
        <v/>
      </c>
      <c r="ES73" s="133"/>
      <c r="EX73" s="133"/>
      <c r="EY73" s="10" t="e">
        <f t="shared" si="152"/>
        <v>#N/A</v>
      </c>
      <c r="EZ73" s="10" t="e">
        <f t="shared" si="153"/>
        <v>#N/A</v>
      </c>
      <c r="FA73" s="10" t="str">
        <f t="shared" si="154"/>
        <v/>
      </c>
      <c r="FB73" s="40" t="str">
        <f>IF(AND(Include_study="Yes",Sufficient_data="Yes"),Z_score-('Publication Bias Analysis'!AK101+'Publication Bias Analysis'!AK$31*Inverse_standard_error),"")</f>
        <v/>
      </c>
      <c r="FH73" s="133"/>
      <c r="FI73" s="14" t="str">
        <f>IF(Z_score&lt;&gt;"",RANK('Publication Bias Analysis'!AS:AS,'Publication Bias Analysis'!AS:AS,1)+COUNTIF('Publication Bias Analysis'!AS$2:AS72,'Publication Bias Analysis'!AS73),"")</f>
        <v/>
      </c>
      <c r="FJ73" s="10" t="str">
        <f t="shared" si="208"/>
        <v/>
      </c>
      <c r="FK73" s="10" t="e">
        <f>IF(AND(Include_study="Yes",Sufficient_data="Yes"),'Publication Bias Analysis'!AR73,NA())</f>
        <v>#N/A</v>
      </c>
      <c r="FL73" s="28" t="e">
        <f>IF(AND(Include_study="Yes",Sufficient_data="Yes"),'Publication Bias Analysis'!AS73,NA())</f>
        <v>#N/A</v>
      </c>
      <c r="FM73" s="10" t="str">
        <f>IF(AND(Include_study="Yes",Sufficient_data="Yes"),'Publication Bias Analysis'!AR:AR-AVERAGE('Publication Bias Analysis'!AR:AR),"")</f>
        <v/>
      </c>
      <c r="FN73" s="40" t="str">
        <f>IF(AND(Include_study="Yes",Sufficient_data="Yes"),FL:FL-('Publication Bias Analysis'!AV$30+FK:FK*'Publication Bias Analysis'!AV$31),"")</f>
        <v/>
      </c>
      <c r="FT73" s="133"/>
      <c r="FU73" s="10" t="str">
        <f t="shared" si="156"/>
        <v/>
      </c>
      <c r="FV73" s="19" t="str">
        <f t="shared" si="185"/>
        <v/>
      </c>
      <c r="FW73" s="40" t="str">
        <f t="shared" si="210"/>
        <v/>
      </c>
    </row>
    <row r="74" spans="1:179" x14ac:dyDescent="0.2">
      <c r="A74" s="129"/>
      <c r="B74" s="26" t="str">
        <f t="shared" si="157"/>
        <v/>
      </c>
      <c r="C74" s="26" t="str">
        <f>IF(B74&lt;&gt;"",IF(B74=0,COUNTIF(B$2:B73,0)+1,COUNTIF(B$2:B73,B74)+B74+COUNTIF(B:B,0)),"")</f>
        <v/>
      </c>
      <c r="D74" s="26" t="str">
        <f t="shared" si="92"/>
        <v/>
      </c>
      <c r="E74" s="10" t="str">
        <f>IF(AND(Sufficient_data="Yes",Include_study="Yes",Input!Study_name&lt;&gt;""),Input!Study_name,"")</f>
        <v/>
      </c>
      <c r="F74" s="10" t="str">
        <f>IF(AND(Sufficient_data="Yes",Include_study="Yes"),Input!Correlation,"")</f>
        <v/>
      </c>
      <c r="G74" s="10" t="str">
        <f t="shared" si="93"/>
        <v/>
      </c>
      <c r="H74" s="10" t="str">
        <f>IF(AND(Sufficient_data="Yes",Include_study="Yes"),Input!Number_of_subjects,"")</f>
        <v/>
      </c>
      <c r="I74" s="10" t="str">
        <f t="shared" si="186"/>
        <v/>
      </c>
      <c r="J74" s="10" t="str">
        <f t="shared" si="94"/>
        <v/>
      </c>
      <c r="K74" s="10" t="str">
        <f t="shared" si="95"/>
        <v/>
      </c>
      <c r="L74" s="10" t="str">
        <f t="shared" si="96"/>
        <v/>
      </c>
      <c r="M74" s="10" t="str">
        <f t="shared" si="187"/>
        <v/>
      </c>
      <c r="N74" s="10" t="str">
        <f t="shared" si="188"/>
        <v/>
      </c>
      <c r="O74" s="106" t="str">
        <f t="shared" si="189"/>
        <v/>
      </c>
      <c r="P74" s="68" t="str">
        <f t="shared" si="190"/>
        <v/>
      </c>
      <c r="R74" s="57" t="e">
        <f t="shared" si="101"/>
        <v>#N/A</v>
      </c>
      <c r="S74" s="10" t="e">
        <f t="shared" si="102"/>
        <v>#N/A</v>
      </c>
      <c r="T74" s="40" t="e">
        <f t="shared" si="103"/>
        <v>#N/A</v>
      </c>
      <c r="Y74" s="129"/>
      <c r="Z74" s="26" t="str">
        <f t="shared" si="191"/>
        <v/>
      </c>
      <c r="AA74" s="26" t="str">
        <f>IF(AND(Sufficient_data="Yes",Include_study="Yes",Input!Study_name&lt;&gt;"",Subgroup&lt;&gt;""),Input!Study_name,"")</f>
        <v/>
      </c>
      <c r="AB74" s="10" t="str">
        <f t="shared" si="105"/>
        <v/>
      </c>
      <c r="AC74" s="10" t="str">
        <f>IF(AND(Sufficient_data="Yes",Include_study="Yes",Subgroup&lt;&gt;""),Input!Correlation,"")</f>
        <v/>
      </c>
      <c r="AD74" s="10" t="str">
        <f t="shared" si="158"/>
        <v/>
      </c>
      <c r="AE74" s="10" t="str">
        <f t="shared" si="107"/>
        <v/>
      </c>
      <c r="AF74" s="10" t="str">
        <f t="shared" si="159"/>
        <v/>
      </c>
      <c r="AG74" s="10" t="str">
        <f t="shared" si="192"/>
        <v/>
      </c>
      <c r="AH74" s="4" t="str">
        <f t="shared" si="160"/>
        <v/>
      </c>
      <c r="AI74" s="35" t="str">
        <f t="shared" si="193"/>
        <v/>
      </c>
      <c r="AJ74" s="108" t="str">
        <f t="shared" si="194"/>
        <v/>
      </c>
      <c r="AK74" s="68" t="str">
        <f t="shared" si="195"/>
        <v/>
      </c>
      <c r="AL74" s="9"/>
      <c r="AM74" s="57" t="e">
        <f t="shared" si="161"/>
        <v>#N/A</v>
      </c>
      <c r="AN74" s="10" t="e">
        <f t="shared" si="162"/>
        <v>#N/A</v>
      </c>
      <c r="AO74" s="40" t="e">
        <f t="shared" si="163"/>
        <v>#N/A</v>
      </c>
      <c r="AP74" s="9"/>
      <c r="AQ74" s="71" t="str">
        <f t="shared" si="164"/>
        <v/>
      </c>
      <c r="AR74" s="10" t="str">
        <f>IF(AND(Sufficient_data="Yes",Include_study="Yes",Subgroup&lt;&gt;""),IF(COUNTIFS(Input!F$2:F73,"="&amp;"Yes",Input!C$2:C73,"="&amp;"Yes",Input!G$2:G73,"="&amp;Subgroup)&gt;0,"",Subgroup),"")</f>
        <v/>
      </c>
      <c r="AS74" s="26" t="str">
        <f t="shared" si="165"/>
        <v/>
      </c>
      <c r="AT74" s="14" t="str">
        <f t="shared" si="166"/>
        <v/>
      </c>
      <c r="AU74" s="10" t="str">
        <f t="shared" si="167"/>
        <v/>
      </c>
      <c r="AV74" s="19" t="str">
        <f t="shared" si="168"/>
        <v/>
      </c>
      <c r="AW74" s="10" t="str">
        <f t="shared" si="169"/>
        <v/>
      </c>
      <c r="AX74" s="10" t="str">
        <f t="shared" si="170"/>
        <v/>
      </c>
      <c r="AY74" s="10" t="str">
        <f t="shared" si="196"/>
        <v/>
      </c>
      <c r="AZ74" s="10" t="str">
        <f t="shared" si="171"/>
        <v/>
      </c>
      <c r="BA74" s="10" t="str">
        <f t="shared" si="172"/>
        <v/>
      </c>
      <c r="BB74" s="10" t="str">
        <f t="shared" si="197"/>
        <v/>
      </c>
      <c r="BC74" s="10" t="str">
        <f t="shared" si="173"/>
        <v/>
      </c>
      <c r="BD74" s="26" t="str">
        <f t="shared" si="174"/>
        <v/>
      </c>
      <c r="BE74" s="10" t="str">
        <f t="shared" si="198"/>
        <v/>
      </c>
      <c r="BF74" s="10" t="str">
        <f t="shared" si="199"/>
        <v/>
      </c>
      <c r="BG74" s="10" t="str">
        <f t="shared" si="175"/>
        <v/>
      </c>
      <c r="BH74" s="10" t="str">
        <f t="shared" si="176"/>
        <v/>
      </c>
      <c r="BI74" s="10" t="str">
        <f t="shared" si="200"/>
        <v/>
      </c>
      <c r="BJ74" s="10" t="str">
        <f t="shared" si="201"/>
        <v/>
      </c>
      <c r="BK74" s="10" t="str">
        <f t="shared" si="177"/>
        <v/>
      </c>
      <c r="BL74" s="10" t="str">
        <f t="shared" si="178"/>
        <v/>
      </c>
      <c r="BM74" s="10" t="str">
        <f t="shared" si="179"/>
        <v/>
      </c>
      <c r="BN74" s="10" t="e">
        <f t="shared" si="180"/>
        <v>#N/A</v>
      </c>
      <c r="BO74" s="10" t="str">
        <f t="shared" si="181"/>
        <v/>
      </c>
      <c r="BP74" s="10" t="str">
        <f t="shared" si="182"/>
        <v/>
      </c>
      <c r="BQ74" s="10" t="str">
        <f t="shared" si="202"/>
        <v/>
      </c>
      <c r="BR74" s="28" t="str">
        <f t="shared" si="183"/>
        <v/>
      </c>
      <c r="BS74" s="40" t="str">
        <f t="shared" si="209"/>
        <v/>
      </c>
      <c r="BX74" s="138"/>
      <c r="BY74" s="10" t="e">
        <f t="shared" si="144"/>
        <v>#N/A</v>
      </c>
      <c r="BZ74" s="10" t="e">
        <f t="shared" si="145"/>
        <v>#N/A</v>
      </c>
      <c r="CA74" s="10" t="str">
        <f t="shared" si="146"/>
        <v/>
      </c>
      <c r="CB74" s="10" t="str">
        <f>IF(AND(Sufficient_data="Yes",Include_study="Yes",Moderator&lt;&gt;""),'Moderator Analysis'!F:F-CL$2,"")</f>
        <v/>
      </c>
      <c r="CC74" s="10" t="str">
        <f>IF(AND(Sufficient_data="Yes",Include_study="Yes",Moderator&lt;&gt;""),'Moderator Analysis'!E:E-CL$3,"")</f>
        <v/>
      </c>
      <c r="CD74" s="40" t="str">
        <f>IF(AND(Sufficient_data="Yes",Include_study="Yes",Moderator&lt;&gt;""),CA:CA*('Moderator Analysis'!F:F-CL$5-CL$4*'Moderator Analysis'!E:E)^2,"")</f>
        <v/>
      </c>
      <c r="CE74" s="9"/>
      <c r="CF74" s="75" t="str">
        <f t="shared" si="184"/>
        <v/>
      </c>
      <c r="CG74" s="18" t="str">
        <f>IF(AND(Sufficient_data="Yes",Include_study="Yes",CF74&lt;&gt;""),'Moderator Analysis'!F:F-'Moderator Analysis'!J$37,"")</f>
        <v/>
      </c>
      <c r="CH74" s="18" t="str">
        <f>IF(AND(Sufficient_data="Yes",Include_study="Yes",CF74&lt;&gt;""),'Moderator Analysis'!E:E-SUMPRODUCT('Moderator Analysis'!E:E,CF:CF)/SUM(CF:CF),"")</f>
        <v/>
      </c>
      <c r="CI74" s="79" t="str">
        <f>IF(AND(Sufficient_data="Yes",Include_study="Yes",CF74&lt;&gt;""),CF:CF*('Moderator Analysis'!F:F-'Moderator Analysis'!J$29-'Moderator Analysis'!J$30*'Moderator Analysis'!E:E)^2,"")</f>
        <v/>
      </c>
      <c r="CN74" s="138"/>
      <c r="CO74" s="140"/>
      <c r="CP74" s="28" t="str">
        <f>IF(AND(Include_study="Yes",Sufficient_data="Yes"),1/'Publication Bias Analysis'!F74^2,"")</f>
        <v/>
      </c>
      <c r="CQ74" s="28" t="str">
        <f>IF(AND(Include_study="Yes",Sufficient_data="Yes"),1/('Publication Bias Analysis'!F:F^2+IF(Additional_model="Fixed effect",0,Calculations!DD$11)),"")</f>
        <v/>
      </c>
      <c r="CR74" s="28" t="str">
        <f>IF(AND(Include_study="Yes",Sufficient_data="Yes"),1/('Publication Bias Analysis'!F:F^2+IF(Additional_model="Fixed effect",0,'Publication Bias Analysis'!L$32)),"")</f>
        <v/>
      </c>
      <c r="CS74" s="28" t="str">
        <f>IF(AND(Include_study="Yes",Sufficient_data="Yes"),'Publication Bias Analysis'!E:E-IF(Trim_and_fill="Off",'Publication Bias Analysis'!I$29,'Publication Bias Analysis'!I$37),"")</f>
        <v/>
      </c>
      <c r="CT74" s="28" t="str">
        <f t="shared" si="203"/>
        <v/>
      </c>
      <c r="CU74" s="28" t="str">
        <f t="shared" si="204"/>
        <v/>
      </c>
      <c r="CV74" s="90" t="str">
        <f t="shared" si="205"/>
        <v/>
      </c>
      <c r="CW74" s="89" t="str">
        <f>IF(AND(Include_study="Yes",Sufficient_data="Yes"),CV:CV+IF(DH:DH&lt;0,-1,1)*COUNTIF(CV$2:CV73,CV:CV),"")</f>
        <v/>
      </c>
      <c r="CX74" s="89" t="str">
        <f>IF(AND(Include_study="Yes",Sufficient_data="Yes"),RANK(DL:DL,DL:DL,1)*IF(DK:DK&lt;0,-1,1)+IF(DK:DK&lt;0,-1,1)*COUNTIF(CV$2:CV73,CV:CV),"")</f>
        <v/>
      </c>
      <c r="CY74" s="89" t="str">
        <f>IF(AND(Include_study="Yes",Sufficient_data="Yes"),RANK(DO:DO,DO:DO,1)*IF(DN:DN&lt;0,-1,1)+IF(DN:DN&lt;0,-1,1)*COUNTIF(CV$2:CV73,CV:CV),"")</f>
        <v/>
      </c>
      <c r="CZ74" s="10" t="e">
        <f>IF(AND(Include_study="Yes",Sufficient_data="Yes"),'Publication Bias Analysis'!E:E,NA())</f>
        <v>#N/A</v>
      </c>
      <c r="DA74" s="40" t="e">
        <f>IF(AND(Include_study="Yes",Sufficient_data="Yes"),'Publication Bias Analysis'!F:F,NA())</f>
        <v>#N/A</v>
      </c>
      <c r="DG74" s="133"/>
      <c r="DH74" s="28" t="str">
        <f>IF(AND(Include_study="Yes",Sufficient_data="Yes"),IF('Publication Bias Analysis'!L$38="Left",CZ:CZ-'Publication Bias Analysis'!I$29,'Publication Bias Analysis'!I$29-'Publication Bias Analysis'!E:E),"")</f>
        <v/>
      </c>
      <c r="DI74" s="28" t="str">
        <f t="shared" si="211"/>
        <v/>
      </c>
      <c r="DJ74" s="40" t="str">
        <f>IF(AND(Include_study="Yes",Sufficient_data="Yes"),1/('Publication Bias Analysis'!F:F^2+IF(Additional_model="Fixed effect",0,$DS$6)),"")</f>
        <v/>
      </c>
      <c r="DK74" s="28" t="str">
        <f>IF(AND(Include_study="Yes",Sufficient_data="Yes"),IF('Publication Bias Analysis'!L$38="Left",CZ:CZ-DS$3,DS$3-'Publication Bias Analysis'!E:E),"")</f>
        <v/>
      </c>
      <c r="DL74" s="28" t="str">
        <f t="shared" si="212"/>
        <v/>
      </c>
      <c r="DM74" s="40" t="str">
        <f>IF(AND(DK74&lt;&gt;"",CW74&lt;=MAX(CW:CW)-DS$7),1/('Publication Bias Analysis'!F:F^2+IF(Additional_model="Fixed effect",0,$DS$13)),"")</f>
        <v/>
      </c>
      <c r="DN74" s="10" t="str">
        <f>IF(AND(Include_study="Yes",Sufficient_data="Yes"),IF('Publication Bias Analysis'!L$38="Left",CZ:CZ-DS$10,DS$10-CZ:CZ),"")</f>
        <v/>
      </c>
      <c r="DO74" s="10" t="str">
        <f t="shared" si="213"/>
        <v/>
      </c>
      <c r="DP74" s="40" t="str">
        <f t="shared" si="206"/>
        <v/>
      </c>
      <c r="EG74" s="133"/>
      <c r="EH74" s="10" t="str">
        <f t="shared" si="207"/>
        <v/>
      </c>
      <c r="EI74" s="40" t="str">
        <f>IF(AND(Include_study="Yes",Sufficient_data="Yes"),Z_score-('Publication Bias Analysis'!P$3+'Publication Bias Analysis'!P$4*Inverse_standard_error),"")</f>
        <v/>
      </c>
      <c r="EK74" s="133"/>
      <c r="EL74" s="10" t="str">
        <f>IF(AND(Include_study="Yes",Sufficient_data="Yes"),(CZ:CZ-SUMPRODUCT(Calculations!CP:CP,'Publication Bias Analysis'!E:E)/SUM(Calculations!CP:CP))/(SQRT(EM:EM)),"")</f>
        <v/>
      </c>
      <c r="EM74" s="10" t="str">
        <f>IF(AND(Include_study="Yes",Sufficient_data="Yes"),'Publication Bias Analysis'!F:F^2-1/(SUM(Calculations!CP:CP)),"")</f>
        <v/>
      </c>
      <c r="EN74" s="14" t="str">
        <f t="shared" si="214"/>
        <v/>
      </c>
      <c r="EO74" s="14" t="str">
        <f t="shared" si="215"/>
        <v/>
      </c>
      <c r="EP74" s="14" t="str">
        <f>IF(AND(Include_study="Yes",Sufficient_data="Yes"),COUNTIFS(EN$2:EN73,"&lt;"&amp;EN74,EO$2:EO73,"&lt;"&amp;EO74)+COUNTIFS(EN75:EN$201,"&lt;"&amp;EN74,EO75:EO$201,"&lt;"&amp;EO74)+COUNTIFS(EN$2:EN73,"&gt;"&amp;EN74,EO$2:EO73,"&gt;"&amp;EO74)+COUNTIFS(EN75:EN$201,"&gt;"&amp;EN74,EO75:EO$201,"&gt;"&amp;EO74),"")</f>
        <v/>
      </c>
      <c r="EQ74" s="83" t="str">
        <f>IF(AND(Include_study="Yes",Sufficient_data="Yes"),COUNTIFS(EN$2:EN73,"&lt;"&amp;EN74,EO$2:EO73,"&gt;"&amp;EO74)+COUNTIFS(EN75:EN$201,"&lt;"&amp;EN74,EO75:EO$201,"&gt;"&amp;EO74)+COUNTIFS(EN$2:EN73,"&gt;"&amp;EN74,EO$2:EO73,"&lt;"&amp;EO74)+COUNTIFS(EN75:EN$201,"&gt;"&amp;EN74,EO75:EO$201,"&lt;"&amp;EO74),"")</f>
        <v/>
      </c>
      <c r="ES74" s="133"/>
      <c r="EX74" s="133"/>
      <c r="EY74" s="10" t="e">
        <f t="shared" si="152"/>
        <v>#N/A</v>
      </c>
      <c r="EZ74" s="10" t="e">
        <f t="shared" si="153"/>
        <v>#N/A</v>
      </c>
      <c r="FA74" s="10" t="str">
        <f t="shared" si="154"/>
        <v/>
      </c>
      <c r="FB74" s="40" t="str">
        <f>IF(AND(Include_study="Yes",Sufficient_data="Yes"),Z_score-('Publication Bias Analysis'!AK102+'Publication Bias Analysis'!AK$31*Inverse_standard_error),"")</f>
        <v/>
      </c>
      <c r="FH74" s="133"/>
      <c r="FI74" s="14" t="str">
        <f>IF(Z_score&lt;&gt;"",RANK('Publication Bias Analysis'!AS:AS,'Publication Bias Analysis'!AS:AS,1)+COUNTIF('Publication Bias Analysis'!AS$2:AS73,'Publication Bias Analysis'!AS74),"")</f>
        <v/>
      </c>
      <c r="FJ74" s="10" t="str">
        <f t="shared" si="208"/>
        <v/>
      </c>
      <c r="FK74" s="10" t="e">
        <f>IF(AND(Include_study="Yes",Sufficient_data="Yes"),'Publication Bias Analysis'!AR74,NA())</f>
        <v>#N/A</v>
      </c>
      <c r="FL74" s="28" t="e">
        <f>IF(AND(Include_study="Yes",Sufficient_data="Yes"),'Publication Bias Analysis'!AS74,NA())</f>
        <v>#N/A</v>
      </c>
      <c r="FM74" s="10" t="str">
        <f>IF(AND(Include_study="Yes",Sufficient_data="Yes"),'Publication Bias Analysis'!AR:AR-AVERAGE('Publication Bias Analysis'!AR:AR),"")</f>
        <v/>
      </c>
      <c r="FN74" s="40" t="str">
        <f>IF(AND(Include_study="Yes",Sufficient_data="Yes"),FL:FL-('Publication Bias Analysis'!AV$30+FK:FK*'Publication Bias Analysis'!AV$31),"")</f>
        <v/>
      </c>
      <c r="FT74" s="133"/>
      <c r="FU74" s="10" t="str">
        <f t="shared" si="156"/>
        <v/>
      </c>
      <c r="FV74" s="19" t="str">
        <f t="shared" si="185"/>
        <v/>
      </c>
      <c r="FW74" s="40" t="str">
        <f t="shared" si="210"/>
        <v/>
      </c>
    </row>
    <row r="75" spans="1:179" x14ac:dyDescent="0.2">
      <c r="A75" s="129"/>
      <c r="B75" s="26" t="str">
        <f t="shared" si="157"/>
        <v/>
      </c>
      <c r="C75" s="26" t="str">
        <f>IF(B75&lt;&gt;"",IF(B75=0,COUNTIF(B$2:B74,0)+1,COUNTIF(B$2:B74,B75)+B75+COUNTIF(B:B,0)),"")</f>
        <v/>
      </c>
      <c r="D75" s="26" t="str">
        <f t="shared" si="92"/>
        <v/>
      </c>
      <c r="E75" s="10" t="str">
        <f>IF(AND(Sufficient_data="Yes",Include_study="Yes",Input!Study_name&lt;&gt;""),Input!Study_name,"")</f>
        <v/>
      </c>
      <c r="F75" s="10" t="str">
        <f>IF(AND(Sufficient_data="Yes",Include_study="Yes"),Input!Correlation,"")</f>
        <v/>
      </c>
      <c r="G75" s="10" t="str">
        <f t="shared" si="93"/>
        <v/>
      </c>
      <c r="H75" s="10" t="str">
        <f>IF(AND(Sufficient_data="Yes",Include_study="Yes"),Input!Number_of_subjects,"")</f>
        <v/>
      </c>
      <c r="I75" s="10" t="str">
        <f t="shared" si="186"/>
        <v/>
      </c>
      <c r="J75" s="10" t="str">
        <f t="shared" si="94"/>
        <v/>
      </c>
      <c r="K75" s="10" t="str">
        <f t="shared" si="95"/>
        <v/>
      </c>
      <c r="L75" s="10" t="str">
        <f t="shared" si="96"/>
        <v/>
      </c>
      <c r="M75" s="10" t="str">
        <f t="shared" si="187"/>
        <v/>
      </c>
      <c r="N75" s="10" t="str">
        <f t="shared" si="188"/>
        <v/>
      </c>
      <c r="O75" s="106" t="str">
        <f t="shared" si="189"/>
        <v/>
      </c>
      <c r="P75" s="68" t="str">
        <f t="shared" si="190"/>
        <v/>
      </c>
      <c r="R75" s="57" t="e">
        <f t="shared" si="101"/>
        <v>#N/A</v>
      </c>
      <c r="S75" s="10" t="e">
        <f t="shared" si="102"/>
        <v>#N/A</v>
      </c>
      <c r="T75" s="40" t="e">
        <f t="shared" si="103"/>
        <v>#N/A</v>
      </c>
      <c r="Y75" s="129"/>
      <c r="Z75" s="26" t="str">
        <f t="shared" si="191"/>
        <v/>
      </c>
      <c r="AA75" s="26" t="str">
        <f>IF(AND(Sufficient_data="Yes",Include_study="Yes",Input!Study_name&lt;&gt;"",Subgroup&lt;&gt;""),Input!Study_name,"")</f>
        <v/>
      </c>
      <c r="AB75" s="10" t="str">
        <f t="shared" si="105"/>
        <v/>
      </c>
      <c r="AC75" s="10" t="str">
        <f>IF(AND(Sufficient_data="Yes",Include_study="Yes",Subgroup&lt;&gt;""),Input!Correlation,"")</f>
        <v/>
      </c>
      <c r="AD75" s="10" t="str">
        <f t="shared" si="158"/>
        <v/>
      </c>
      <c r="AE75" s="10" t="str">
        <f t="shared" si="107"/>
        <v/>
      </c>
      <c r="AF75" s="10" t="str">
        <f t="shared" si="159"/>
        <v/>
      </c>
      <c r="AG75" s="10" t="str">
        <f t="shared" si="192"/>
        <v/>
      </c>
      <c r="AH75" s="4" t="str">
        <f t="shared" si="160"/>
        <v/>
      </c>
      <c r="AI75" s="35" t="str">
        <f t="shared" si="193"/>
        <v/>
      </c>
      <c r="AJ75" s="108" t="str">
        <f t="shared" si="194"/>
        <v/>
      </c>
      <c r="AK75" s="68" t="str">
        <f t="shared" si="195"/>
        <v/>
      </c>
      <c r="AL75" s="9"/>
      <c r="AM75" s="57" t="e">
        <f t="shared" si="161"/>
        <v>#N/A</v>
      </c>
      <c r="AN75" s="10" t="e">
        <f t="shared" si="162"/>
        <v>#N/A</v>
      </c>
      <c r="AO75" s="40" t="e">
        <f t="shared" si="163"/>
        <v>#N/A</v>
      </c>
      <c r="AP75" s="9"/>
      <c r="AQ75" s="71" t="str">
        <f t="shared" si="164"/>
        <v/>
      </c>
      <c r="AR75" s="10" t="str">
        <f>IF(AND(Sufficient_data="Yes",Include_study="Yes",Subgroup&lt;&gt;""),IF(COUNTIFS(Input!F$2:F74,"="&amp;"Yes",Input!C$2:C74,"="&amp;"Yes",Input!G$2:G74,"="&amp;Subgroup)&gt;0,"",Subgroup),"")</f>
        <v/>
      </c>
      <c r="AS75" s="26" t="str">
        <f t="shared" si="165"/>
        <v/>
      </c>
      <c r="AT75" s="14" t="str">
        <f t="shared" si="166"/>
        <v/>
      </c>
      <c r="AU75" s="10" t="str">
        <f t="shared" si="167"/>
        <v/>
      </c>
      <c r="AV75" s="19" t="str">
        <f t="shared" si="168"/>
        <v/>
      </c>
      <c r="AW75" s="10" t="str">
        <f t="shared" si="169"/>
        <v/>
      </c>
      <c r="AX75" s="10" t="str">
        <f t="shared" si="170"/>
        <v/>
      </c>
      <c r="AY75" s="10" t="str">
        <f t="shared" si="196"/>
        <v/>
      </c>
      <c r="AZ75" s="10" t="str">
        <f t="shared" si="171"/>
        <v/>
      </c>
      <c r="BA75" s="10" t="str">
        <f t="shared" si="172"/>
        <v/>
      </c>
      <c r="BB75" s="10" t="str">
        <f t="shared" si="197"/>
        <v/>
      </c>
      <c r="BC75" s="10" t="str">
        <f t="shared" si="173"/>
        <v/>
      </c>
      <c r="BD75" s="26" t="str">
        <f t="shared" si="174"/>
        <v/>
      </c>
      <c r="BE75" s="10" t="str">
        <f t="shared" si="198"/>
        <v/>
      </c>
      <c r="BF75" s="10" t="str">
        <f t="shared" si="199"/>
        <v/>
      </c>
      <c r="BG75" s="10" t="str">
        <f t="shared" si="175"/>
        <v/>
      </c>
      <c r="BH75" s="10" t="str">
        <f t="shared" si="176"/>
        <v/>
      </c>
      <c r="BI75" s="10" t="str">
        <f t="shared" si="200"/>
        <v/>
      </c>
      <c r="BJ75" s="10" t="str">
        <f t="shared" si="201"/>
        <v/>
      </c>
      <c r="BK75" s="10" t="str">
        <f t="shared" si="177"/>
        <v/>
      </c>
      <c r="BL75" s="10" t="str">
        <f t="shared" si="178"/>
        <v/>
      </c>
      <c r="BM75" s="10" t="str">
        <f t="shared" si="179"/>
        <v/>
      </c>
      <c r="BN75" s="10" t="e">
        <f t="shared" si="180"/>
        <v>#N/A</v>
      </c>
      <c r="BO75" s="10" t="str">
        <f t="shared" si="181"/>
        <v/>
      </c>
      <c r="BP75" s="10" t="str">
        <f t="shared" si="182"/>
        <v/>
      </c>
      <c r="BQ75" s="10" t="str">
        <f t="shared" si="202"/>
        <v/>
      </c>
      <c r="BR75" s="28" t="str">
        <f t="shared" si="183"/>
        <v/>
      </c>
      <c r="BS75" s="40" t="str">
        <f t="shared" si="209"/>
        <v/>
      </c>
      <c r="BX75" s="138"/>
      <c r="BY75" s="10" t="e">
        <f t="shared" si="144"/>
        <v>#N/A</v>
      </c>
      <c r="BZ75" s="10" t="e">
        <f t="shared" si="145"/>
        <v>#N/A</v>
      </c>
      <c r="CA75" s="10" t="str">
        <f t="shared" si="146"/>
        <v/>
      </c>
      <c r="CB75" s="10" t="str">
        <f>IF(AND(Sufficient_data="Yes",Include_study="Yes",Moderator&lt;&gt;""),'Moderator Analysis'!F:F-CL$2,"")</f>
        <v/>
      </c>
      <c r="CC75" s="10" t="str">
        <f>IF(AND(Sufficient_data="Yes",Include_study="Yes",Moderator&lt;&gt;""),'Moderator Analysis'!E:E-CL$3,"")</f>
        <v/>
      </c>
      <c r="CD75" s="40" t="str">
        <f>IF(AND(Sufficient_data="Yes",Include_study="Yes",Moderator&lt;&gt;""),CA:CA*('Moderator Analysis'!F:F-CL$5-CL$4*'Moderator Analysis'!E:E)^2,"")</f>
        <v/>
      </c>
      <c r="CE75" s="9"/>
      <c r="CF75" s="75" t="str">
        <f t="shared" si="184"/>
        <v/>
      </c>
      <c r="CG75" s="18" t="str">
        <f>IF(AND(Sufficient_data="Yes",Include_study="Yes",CF75&lt;&gt;""),'Moderator Analysis'!F:F-'Moderator Analysis'!J$37,"")</f>
        <v/>
      </c>
      <c r="CH75" s="18" t="str">
        <f>IF(AND(Sufficient_data="Yes",Include_study="Yes",CF75&lt;&gt;""),'Moderator Analysis'!E:E-SUMPRODUCT('Moderator Analysis'!E:E,CF:CF)/SUM(CF:CF),"")</f>
        <v/>
      </c>
      <c r="CI75" s="79" t="str">
        <f>IF(AND(Sufficient_data="Yes",Include_study="Yes",CF75&lt;&gt;""),CF:CF*('Moderator Analysis'!F:F-'Moderator Analysis'!J$29-'Moderator Analysis'!J$30*'Moderator Analysis'!E:E)^2,"")</f>
        <v/>
      </c>
      <c r="CN75" s="138"/>
      <c r="CO75" s="140"/>
      <c r="CP75" s="28" t="str">
        <f>IF(AND(Include_study="Yes",Sufficient_data="Yes"),1/'Publication Bias Analysis'!F75^2,"")</f>
        <v/>
      </c>
      <c r="CQ75" s="28" t="str">
        <f>IF(AND(Include_study="Yes",Sufficient_data="Yes"),1/('Publication Bias Analysis'!F:F^2+IF(Additional_model="Fixed effect",0,Calculations!DD$11)),"")</f>
        <v/>
      </c>
      <c r="CR75" s="28" t="str">
        <f>IF(AND(Include_study="Yes",Sufficient_data="Yes"),1/('Publication Bias Analysis'!F:F^2+IF(Additional_model="Fixed effect",0,'Publication Bias Analysis'!L$32)),"")</f>
        <v/>
      </c>
      <c r="CS75" s="28" t="str">
        <f>IF(AND(Include_study="Yes",Sufficient_data="Yes"),'Publication Bias Analysis'!E:E-IF(Trim_and_fill="Off",'Publication Bias Analysis'!I$29,'Publication Bias Analysis'!I$37),"")</f>
        <v/>
      </c>
      <c r="CT75" s="28" t="str">
        <f t="shared" si="203"/>
        <v/>
      </c>
      <c r="CU75" s="28" t="str">
        <f t="shared" si="204"/>
        <v/>
      </c>
      <c r="CV75" s="90" t="str">
        <f t="shared" si="205"/>
        <v/>
      </c>
      <c r="CW75" s="89" t="str">
        <f>IF(AND(Include_study="Yes",Sufficient_data="Yes"),CV:CV+IF(DH:DH&lt;0,-1,1)*COUNTIF(CV$2:CV74,CV:CV),"")</f>
        <v/>
      </c>
      <c r="CX75" s="89" t="str">
        <f>IF(AND(Include_study="Yes",Sufficient_data="Yes"),RANK(DL:DL,DL:DL,1)*IF(DK:DK&lt;0,-1,1)+IF(DK:DK&lt;0,-1,1)*COUNTIF(CV$2:CV74,CV:CV),"")</f>
        <v/>
      </c>
      <c r="CY75" s="89" t="str">
        <f>IF(AND(Include_study="Yes",Sufficient_data="Yes"),RANK(DO:DO,DO:DO,1)*IF(DN:DN&lt;0,-1,1)+IF(DN:DN&lt;0,-1,1)*COUNTIF(CV$2:CV74,CV:CV),"")</f>
        <v/>
      </c>
      <c r="CZ75" s="10" t="e">
        <f>IF(AND(Include_study="Yes",Sufficient_data="Yes"),'Publication Bias Analysis'!E:E,NA())</f>
        <v>#N/A</v>
      </c>
      <c r="DA75" s="40" t="e">
        <f>IF(AND(Include_study="Yes",Sufficient_data="Yes"),'Publication Bias Analysis'!F:F,NA())</f>
        <v>#N/A</v>
      </c>
      <c r="DG75" s="133"/>
      <c r="DH75" s="28" t="str">
        <f>IF(AND(Include_study="Yes",Sufficient_data="Yes"),IF('Publication Bias Analysis'!L$38="Left",CZ:CZ-'Publication Bias Analysis'!I$29,'Publication Bias Analysis'!I$29-'Publication Bias Analysis'!E:E),"")</f>
        <v/>
      </c>
      <c r="DI75" s="28" t="str">
        <f t="shared" si="211"/>
        <v/>
      </c>
      <c r="DJ75" s="40" t="str">
        <f>IF(AND(Include_study="Yes",Sufficient_data="Yes"),1/('Publication Bias Analysis'!F:F^2+IF(Additional_model="Fixed effect",0,$DS$6)),"")</f>
        <v/>
      </c>
      <c r="DK75" s="28" t="str">
        <f>IF(AND(Include_study="Yes",Sufficient_data="Yes"),IF('Publication Bias Analysis'!L$38="Left",CZ:CZ-DS$3,DS$3-'Publication Bias Analysis'!E:E),"")</f>
        <v/>
      </c>
      <c r="DL75" s="28" t="str">
        <f t="shared" si="212"/>
        <v/>
      </c>
      <c r="DM75" s="40" t="str">
        <f>IF(AND(DK75&lt;&gt;"",CW75&lt;=MAX(CW:CW)-DS$7),1/('Publication Bias Analysis'!F:F^2+IF(Additional_model="Fixed effect",0,$DS$13)),"")</f>
        <v/>
      </c>
      <c r="DN75" s="10" t="str">
        <f>IF(AND(Include_study="Yes",Sufficient_data="Yes"),IF('Publication Bias Analysis'!L$38="Left",CZ:CZ-DS$10,DS$10-CZ:CZ),"")</f>
        <v/>
      </c>
      <c r="DO75" s="10" t="str">
        <f t="shared" si="213"/>
        <v/>
      </c>
      <c r="DP75" s="40" t="str">
        <f t="shared" si="206"/>
        <v/>
      </c>
      <c r="EG75" s="133"/>
      <c r="EH75" s="10" t="str">
        <f t="shared" si="207"/>
        <v/>
      </c>
      <c r="EI75" s="40" t="str">
        <f>IF(AND(Include_study="Yes",Sufficient_data="Yes"),Z_score-('Publication Bias Analysis'!P$3+'Publication Bias Analysis'!P$4*Inverse_standard_error),"")</f>
        <v/>
      </c>
      <c r="EK75" s="133"/>
      <c r="EL75" s="10" t="str">
        <f>IF(AND(Include_study="Yes",Sufficient_data="Yes"),(CZ:CZ-SUMPRODUCT(Calculations!CP:CP,'Publication Bias Analysis'!E:E)/SUM(Calculations!CP:CP))/(SQRT(EM:EM)),"")</f>
        <v/>
      </c>
      <c r="EM75" s="10" t="str">
        <f>IF(AND(Include_study="Yes",Sufficient_data="Yes"),'Publication Bias Analysis'!F:F^2-1/(SUM(Calculations!CP:CP)),"")</f>
        <v/>
      </c>
      <c r="EN75" s="14" t="str">
        <f t="shared" si="214"/>
        <v/>
      </c>
      <c r="EO75" s="14" t="str">
        <f t="shared" si="215"/>
        <v/>
      </c>
      <c r="EP75" s="14" t="str">
        <f>IF(AND(Include_study="Yes",Sufficient_data="Yes"),COUNTIFS(EN$2:EN74,"&lt;"&amp;EN75,EO$2:EO74,"&lt;"&amp;EO75)+COUNTIFS(EN76:EN$201,"&lt;"&amp;EN75,EO76:EO$201,"&lt;"&amp;EO75)+COUNTIFS(EN$2:EN74,"&gt;"&amp;EN75,EO$2:EO74,"&gt;"&amp;EO75)+COUNTIFS(EN76:EN$201,"&gt;"&amp;EN75,EO76:EO$201,"&gt;"&amp;EO75),"")</f>
        <v/>
      </c>
      <c r="EQ75" s="83" t="str">
        <f>IF(AND(Include_study="Yes",Sufficient_data="Yes"),COUNTIFS(EN$2:EN74,"&lt;"&amp;EN75,EO$2:EO74,"&gt;"&amp;EO75)+COUNTIFS(EN76:EN$201,"&lt;"&amp;EN75,EO76:EO$201,"&gt;"&amp;EO75)+COUNTIFS(EN$2:EN74,"&gt;"&amp;EN75,EO$2:EO74,"&lt;"&amp;EO75)+COUNTIFS(EN76:EN$201,"&gt;"&amp;EN75,EO76:EO$201,"&lt;"&amp;EO75),"")</f>
        <v/>
      </c>
      <c r="ES75" s="133"/>
      <c r="EX75" s="133"/>
      <c r="EY75" s="10" t="e">
        <f t="shared" si="152"/>
        <v>#N/A</v>
      </c>
      <c r="EZ75" s="10" t="e">
        <f t="shared" si="153"/>
        <v>#N/A</v>
      </c>
      <c r="FA75" s="10" t="str">
        <f t="shared" si="154"/>
        <v/>
      </c>
      <c r="FB75" s="40" t="str">
        <f>IF(AND(Include_study="Yes",Sufficient_data="Yes"),Z_score-('Publication Bias Analysis'!AK103+'Publication Bias Analysis'!AK$31*Inverse_standard_error),"")</f>
        <v/>
      </c>
      <c r="FH75" s="133"/>
      <c r="FI75" s="14" t="str">
        <f>IF(Z_score&lt;&gt;"",RANK('Publication Bias Analysis'!AS:AS,'Publication Bias Analysis'!AS:AS,1)+COUNTIF('Publication Bias Analysis'!AS$2:AS74,'Publication Bias Analysis'!AS75),"")</f>
        <v/>
      </c>
      <c r="FJ75" s="10" t="str">
        <f t="shared" si="208"/>
        <v/>
      </c>
      <c r="FK75" s="10" t="e">
        <f>IF(AND(Include_study="Yes",Sufficient_data="Yes"),'Publication Bias Analysis'!AR75,NA())</f>
        <v>#N/A</v>
      </c>
      <c r="FL75" s="28" t="e">
        <f>IF(AND(Include_study="Yes",Sufficient_data="Yes"),'Publication Bias Analysis'!AS75,NA())</f>
        <v>#N/A</v>
      </c>
      <c r="FM75" s="10" t="str">
        <f>IF(AND(Include_study="Yes",Sufficient_data="Yes"),'Publication Bias Analysis'!AR:AR-AVERAGE('Publication Bias Analysis'!AR:AR),"")</f>
        <v/>
      </c>
      <c r="FN75" s="40" t="str">
        <f>IF(AND(Include_study="Yes",Sufficient_data="Yes"),FL:FL-('Publication Bias Analysis'!AV$30+FK:FK*'Publication Bias Analysis'!AV$31),"")</f>
        <v/>
      </c>
      <c r="FT75" s="133"/>
      <c r="FU75" s="10" t="str">
        <f t="shared" si="156"/>
        <v/>
      </c>
      <c r="FV75" s="19" t="str">
        <f t="shared" si="185"/>
        <v/>
      </c>
      <c r="FW75" s="40" t="str">
        <f t="shared" si="210"/>
        <v/>
      </c>
    </row>
    <row r="76" spans="1:179" x14ac:dyDescent="0.2">
      <c r="A76" s="129"/>
      <c r="B76" s="26" t="str">
        <f t="shared" si="157"/>
        <v/>
      </c>
      <c r="C76" s="26" t="str">
        <f>IF(B76&lt;&gt;"",IF(B76=0,COUNTIF(B$2:B75,0)+1,COUNTIF(B$2:B75,B76)+B76+COUNTIF(B:B,0)),"")</f>
        <v/>
      </c>
      <c r="D76" s="26" t="str">
        <f t="shared" si="92"/>
        <v/>
      </c>
      <c r="E76" s="10" t="str">
        <f>IF(AND(Sufficient_data="Yes",Include_study="Yes",Input!Study_name&lt;&gt;""),Input!Study_name,"")</f>
        <v/>
      </c>
      <c r="F76" s="10" t="str">
        <f>IF(AND(Sufficient_data="Yes",Include_study="Yes"),Input!Correlation,"")</f>
        <v/>
      </c>
      <c r="G76" s="10" t="str">
        <f t="shared" si="93"/>
        <v/>
      </c>
      <c r="H76" s="10" t="str">
        <f>IF(AND(Sufficient_data="Yes",Include_study="Yes"),Input!Number_of_subjects,"")</f>
        <v/>
      </c>
      <c r="I76" s="10" t="str">
        <f t="shared" si="186"/>
        <v/>
      </c>
      <c r="J76" s="10" t="str">
        <f t="shared" si="94"/>
        <v/>
      </c>
      <c r="K76" s="10" t="str">
        <f t="shared" si="95"/>
        <v/>
      </c>
      <c r="L76" s="10" t="str">
        <f t="shared" si="96"/>
        <v/>
      </c>
      <c r="M76" s="10" t="str">
        <f t="shared" si="187"/>
        <v/>
      </c>
      <c r="N76" s="10" t="str">
        <f t="shared" si="188"/>
        <v/>
      </c>
      <c r="O76" s="106" t="str">
        <f t="shared" si="189"/>
        <v/>
      </c>
      <c r="P76" s="68" t="str">
        <f t="shared" si="190"/>
        <v/>
      </c>
      <c r="R76" s="57" t="e">
        <f t="shared" si="101"/>
        <v>#N/A</v>
      </c>
      <c r="S76" s="10" t="e">
        <f t="shared" si="102"/>
        <v>#N/A</v>
      </c>
      <c r="T76" s="40" t="e">
        <f t="shared" si="103"/>
        <v>#N/A</v>
      </c>
      <c r="Y76" s="129"/>
      <c r="Z76" s="26" t="str">
        <f t="shared" si="191"/>
        <v/>
      </c>
      <c r="AA76" s="26" t="str">
        <f>IF(AND(Sufficient_data="Yes",Include_study="Yes",Input!Study_name&lt;&gt;"",Subgroup&lt;&gt;""),Input!Study_name,"")</f>
        <v/>
      </c>
      <c r="AB76" s="10" t="str">
        <f t="shared" si="105"/>
        <v/>
      </c>
      <c r="AC76" s="10" t="str">
        <f>IF(AND(Sufficient_data="Yes",Include_study="Yes",Subgroup&lt;&gt;""),Input!Correlation,"")</f>
        <v/>
      </c>
      <c r="AD76" s="10" t="str">
        <f t="shared" si="158"/>
        <v/>
      </c>
      <c r="AE76" s="10" t="str">
        <f t="shared" si="107"/>
        <v/>
      </c>
      <c r="AF76" s="10" t="str">
        <f t="shared" si="159"/>
        <v/>
      </c>
      <c r="AG76" s="10" t="str">
        <f t="shared" si="192"/>
        <v/>
      </c>
      <c r="AH76" s="4" t="str">
        <f t="shared" si="160"/>
        <v/>
      </c>
      <c r="AI76" s="35" t="str">
        <f t="shared" si="193"/>
        <v/>
      </c>
      <c r="AJ76" s="108" t="str">
        <f t="shared" si="194"/>
        <v/>
      </c>
      <c r="AK76" s="68" t="str">
        <f t="shared" si="195"/>
        <v/>
      </c>
      <c r="AL76" s="9"/>
      <c r="AM76" s="57" t="e">
        <f t="shared" si="161"/>
        <v>#N/A</v>
      </c>
      <c r="AN76" s="10" t="e">
        <f t="shared" si="162"/>
        <v>#N/A</v>
      </c>
      <c r="AO76" s="40" t="e">
        <f t="shared" si="163"/>
        <v>#N/A</v>
      </c>
      <c r="AP76" s="9"/>
      <c r="AQ76" s="71" t="str">
        <f t="shared" si="164"/>
        <v/>
      </c>
      <c r="AR76" s="10" t="str">
        <f>IF(AND(Sufficient_data="Yes",Include_study="Yes",Subgroup&lt;&gt;""),IF(COUNTIFS(Input!F$2:F75,"="&amp;"Yes",Input!C$2:C75,"="&amp;"Yes",Input!G$2:G75,"="&amp;Subgroup)&gt;0,"",Subgroup),"")</f>
        <v/>
      </c>
      <c r="AS76" s="26" t="str">
        <f t="shared" si="165"/>
        <v/>
      </c>
      <c r="AT76" s="14" t="str">
        <f t="shared" si="166"/>
        <v/>
      </c>
      <c r="AU76" s="10" t="str">
        <f t="shared" si="167"/>
        <v/>
      </c>
      <c r="AV76" s="19" t="str">
        <f t="shared" si="168"/>
        <v/>
      </c>
      <c r="AW76" s="10" t="str">
        <f t="shared" si="169"/>
        <v/>
      </c>
      <c r="AX76" s="10" t="str">
        <f t="shared" si="170"/>
        <v/>
      </c>
      <c r="AY76" s="10" t="str">
        <f t="shared" si="196"/>
        <v/>
      </c>
      <c r="AZ76" s="10" t="str">
        <f t="shared" si="171"/>
        <v/>
      </c>
      <c r="BA76" s="10" t="str">
        <f t="shared" si="172"/>
        <v/>
      </c>
      <c r="BB76" s="10" t="str">
        <f t="shared" si="197"/>
        <v/>
      </c>
      <c r="BC76" s="10" t="str">
        <f t="shared" si="173"/>
        <v/>
      </c>
      <c r="BD76" s="26" t="str">
        <f t="shared" si="174"/>
        <v/>
      </c>
      <c r="BE76" s="10" t="str">
        <f t="shared" si="198"/>
        <v/>
      </c>
      <c r="BF76" s="10" t="str">
        <f t="shared" si="199"/>
        <v/>
      </c>
      <c r="BG76" s="10" t="str">
        <f t="shared" si="175"/>
        <v/>
      </c>
      <c r="BH76" s="10" t="str">
        <f t="shared" si="176"/>
        <v/>
      </c>
      <c r="BI76" s="10" t="str">
        <f t="shared" si="200"/>
        <v/>
      </c>
      <c r="BJ76" s="10" t="str">
        <f t="shared" si="201"/>
        <v/>
      </c>
      <c r="BK76" s="10" t="str">
        <f t="shared" si="177"/>
        <v/>
      </c>
      <c r="BL76" s="10" t="str">
        <f t="shared" si="178"/>
        <v/>
      </c>
      <c r="BM76" s="10" t="str">
        <f t="shared" si="179"/>
        <v/>
      </c>
      <c r="BN76" s="10" t="e">
        <f t="shared" si="180"/>
        <v>#N/A</v>
      </c>
      <c r="BO76" s="10" t="str">
        <f t="shared" si="181"/>
        <v/>
      </c>
      <c r="BP76" s="10" t="str">
        <f t="shared" si="182"/>
        <v/>
      </c>
      <c r="BQ76" s="10" t="str">
        <f t="shared" si="202"/>
        <v/>
      </c>
      <c r="BR76" s="28" t="str">
        <f t="shared" si="183"/>
        <v/>
      </c>
      <c r="BS76" s="40" t="str">
        <f t="shared" si="209"/>
        <v/>
      </c>
      <c r="BX76" s="138"/>
      <c r="BY76" s="10" t="e">
        <f t="shared" si="144"/>
        <v>#N/A</v>
      </c>
      <c r="BZ76" s="10" t="e">
        <f t="shared" si="145"/>
        <v>#N/A</v>
      </c>
      <c r="CA76" s="10" t="str">
        <f t="shared" si="146"/>
        <v/>
      </c>
      <c r="CB76" s="10" t="str">
        <f>IF(AND(Sufficient_data="Yes",Include_study="Yes",Moderator&lt;&gt;""),'Moderator Analysis'!F:F-CL$2,"")</f>
        <v/>
      </c>
      <c r="CC76" s="10" t="str">
        <f>IF(AND(Sufficient_data="Yes",Include_study="Yes",Moderator&lt;&gt;""),'Moderator Analysis'!E:E-CL$3,"")</f>
        <v/>
      </c>
      <c r="CD76" s="40" t="str">
        <f>IF(AND(Sufficient_data="Yes",Include_study="Yes",Moderator&lt;&gt;""),CA:CA*('Moderator Analysis'!F:F-CL$5-CL$4*'Moderator Analysis'!E:E)^2,"")</f>
        <v/>
      </c>
      <c r="CE76" s="9"/>
      <c r="CF76" s="75" t="str">
        <f t="shared" si="184"/>
        <v/>
      </c>
      <c r="CG76" s="18" t="str">
        <f>IF(AND(Sufficient_data="Yes",Include_study="Yes",CF76&lt;&gt;""),'Moderator Analysis'!F:F-'Moderator Analysis'!J$37,"")</f>
        <v/>
      </c>
      <c r="CH76" s="18" t="str">
        <f>IF(AND(Sufficient_data="Yes",Include_study="Yes",CF76&lt;&gt;""),'Moderator Analysis'!E:E-SUMPRODUCT('Moderator Analysis'!E:E,CF:CF)/SUM(CF:CF),"")</f>
        <v/>
      </c>
      <c r="CI76" s="79" t="str">
        <f>IF(AND(Sufficient_data="Yes",Include_study="Yes",CF76&lt;&gt;""),CF:CF*('Moderator Analysis'!F:F-'Moderator Analysis'!J$29-'Moderator Analysis'!J$30*'Moderator Analysis'!E:E)^2,"")</f>
        <v/>
      </c>
      <c r="CN76" s="138"/>
      <c r="CO76" s="140"/>
      <c r="CP76" s="28" t="str">
        <f>IF(AND(Include_study="Yes",Sufficient_data="Yes"),1/'Publication Bias Analysis'!F76^2,"")</f>
        <v/>
      </c>
      <c r="CQ76" s="28" t="str">
        <f>IF(AND(Include_study="Yes",Sufficient_data="Yes"),1/('Publication Bias Analysis'!F:F^2+IF(Additional_model="Fixed effect",0,Calculations!DD$11)),"")</f>
        <v/>
      </c>
      <c r="CR76" s="28" t="str">
        <f>IF(AND(Include_study="Yes",Sufficient_data="Yes"),1/('Publication Bias Analysis'!F:F^2+IF(Additional_model="Fixed effect",0,'Publication Bias Analysis'!L$32)),"")</f>
        <v/>
      </c>
      <c r="CS76" s="28" t="str">
        <f>IF(AND(Include_study="Yes",Sufficient_data="Yes"),'Publication Bias Analysis'!E:E-IF(Trim_and_fill="Off",'Publication Bias Analysis'!I$29,'Publication Bias Analysis'!I$37),"")</f>
        <v/>
      </c>
      <c r="CT76" s="28" t="str">
        <f t="shared" si="203"/>
        <v/>
      </c>
      <c r="CU76" s="28" t="str">
        <f t="shared" si="204"/>
        <v/>
      </c>
      <c r="CV76" s="90" t="str">
        <f t="shared" si="205"/>
        <v/>
      </c>
      <c r="CW76" s="89" t="str">
        <f>IF(AND(Include_study="Yes",Sufficient_data="Yes"),CV:CV+IF(DH:DH&lt;0,-1,1)*COUNTIF(CV$2:CV75,CV:CV),"")</f>
        <v/>
      </c>
      <c r="CX76" s="89" t="str">
        <f>IF(AND(Include_study="Yes",Sufficient_data="Yes"),RANK(DL:DL,DL:DL,1)*IF(DK:DK&lt;0,-1,1)+IF(DK:DK&lt;0,-1,1)*COUNTIF(CV$2:CV75,CV:CV),"")</f>
        <v/>
      </c>
      <c r="CY76" s="89" t="str">
        <f>IF(AND(Include_study="Yes",Sufficient_data="Yes"),RANK(DO:DO,DO:DO,1)*IF(DN:DN&lt;0,-1,1)+IF(DN:DN&lt;0,-1,1)*COUNTIF(CV$2:CV75,CV:CV),"")</f>
        <v/>
      </c>
      <c r="CZ76" s="10" t="e">
        <f>IF(AND(Include_study="Yes",Sufficient_data="Yes"),'Publication Bias Analysis'!E:E,NA())</f>
        <v>#N/A</v>
      </c>
      <c r="DA76" s="40" t="e">
        <f>IF(AND(Include_study="Yes",Sufficient_data="Yes"),'Publication Bias Analysis'!F:F,NA())</f>
        <v>#N/A</v>
      </c>
      <c r="DG76" s="133"/>
      <c r="DH76" s="28" t="str">
        <f>IF(AND(Include_study="Yes",Sufficient_data="Yes"),IF('Publication Bias Analysis'!L$38="Left",CZ:CZ-'Publication Bias Analysis'!I$29,'Publication Bias Analysis'!I$29-'Publication Bias Analysis'!E:E),"")</f>
        <v/>
      </c>
      <c r="DI76" s="28" t="str">
        <f t="shared" si="211"/>
        <v/>
      </c>
      <c r="DJ76" s="40" t="str">
        <f>IF(AND(Include_study="Yes",Sufficient_data="Yes"),1/('Publication Bias Analysis'!F:F^2+IF(Additional_model="Fixed effect",0,$DS$6)),"")</f>
        <v/>
      </c>
      <c r="DK76" s="28" t="str">
        <f>IF(AND(Include_study="Yes",Sufficient_data="Yes"),IF('Publication Bias Analysis'!L$38="Left",CZ:CZ-DS$3,DS$3-'Publication Bias Analysis'!E:E),"")</f>
        <v/>
      </c>
      <c r="DL76" s="28" t="str">
        <f t="shared" si="212"/>
        <v/>
      </c>
      <c r="DM76" s="40" t="str">
        <f>IF(AND(DK76&lt;&gt;"",CW76&lt;=MAX(CW:CW)-DS$7),1/('Publication Bias Analysis'!F:F^2+IF(Additional_model="Fixed effect",0,$DS$13)),"")</f>
        <v/>
      </c>
      <c r="DN76" s="10" t="str">
        <f>IF(AND(Include_study="Yes",Sufficient_data="Yes"),IF('Publication Bias Analysis'!L$38="Left",CZ:CZ-DS$10,DS$10-CZ:CZ),"")</f>
        <v/>
      </c>
      <c r="DO76" s="10" t="str">
        <f t="shared" si="213"/>
        <v/>
      </c>
      <c r="DP76" s="40" t="str">
        <f t="shared" si="206"/>
        <v/>
      </c>
      <c r="EG76" s="133"/>
      <c r="EH76" s="10" t="str">
        <f t="shared" si="207"/>
        <v/>
      </c>
      <c r="EI76" s="40" t="str">
        <f>IF(AND(Include_study="Yes",Sufficient_data="Yes"),Z_score-('Publication Bias Analysis'!P$3+'Publication Bias Analysis'!P$4*Inverse_standard_error),"")</f>
        <v/>
      </c>
      <c r="EK76" s="133"/>
      <c r="EL76" s="10" t="str">
        <f>IF(AND(Include_study="Yes",Sufficient_data="Yes"),(CZ:CZ-SUMPRODUCT(Calculations!CP:CP,'Publication Bias Analysis'!E:E)/SUM(Calculations!CP:CP))/(SQRT(EM:EM)),"")</f>
        <v/>
      </c>
      <c r="EM76" s="10" t="str">
        <f>IF(AND(Include_study="Yes",Sufficient_data="Yes"),'Publication Bias Analysis'!F:F^2-1/(SUM(Calculations!CP:CP)),"")</f>
        <v/>
      </c>
      <c r="EN76" s="14" t="str">
        <f t="shared" si="214"/>
        <v/>
      </c>
      <c r="EO76" s="14" t="str">
        <f t="shared" si="215"/>
        <v/>
      </c>
      <c r="EP76" s="14" t="str">
        <f>IF(AND(Include_study="Yes",Sufficient_data="Yes"),COUNTIFS(EN$2:EN75,"&lt;"&amp;EN76,EO$2:EO75,"&lt;"&amp;EO76)+COUNTIFS(EN77:EN$201,"&lt;"&amp;EN76,EO77:EO$201,"&lt;"&amp;EO76)+COUNTIFS(EN$2:EN75,"&gt;"&amp;EN76,EO$2:EO75,"&gt;"&amp;EO76)+COUNTIFS(EN77:EN$201,"&gt;"&amp;EN76,EO77:EO$201,"&gt;"&amp;EO76),"")</f>
        <v/>
      </c>
      <c r="EQ76" s="83" t="str">
        <f>IF(AND(Include_study="Yes",Sufficient_data="Yes"),COUNTIFS(EN$2:EN75,"&lt;"&amp;EN76,EO$2:EO75,"&gt;"&amp;EO76)+COUNTIFS(EN77:EN$201,"&lt;"&amp;EN76,EO77:EO$201,"&gt;"&amp;EO76)+COUNTIFS(EN$2:EN75,"&gt;"&amp;EN76,EO$2:EO75,"&lt;"&amp;EO76)+COUNTIFS(EN77:EN$201,"&gt;"&amp;EN76,EO77:EO$201,"&lt;"&amp;EO76),"")</f>
        <v/>
      </c>
      <c r="ES76" s="133"/>
      <c r="EX76" s="133"/>
      <c r="EY76" s="10" t="e">
        <f t="shared" si="152"/>
        <v>#N/A</v>
      </c>
      <c r="EZ76" s="10" t="e">
        <f t="shared" si="153"/>
        <v>#N/A</v>
      </c>
      <c r="FA76" s="10" t="str">
        <f t="shared" si="154"/>
        <v/>
      </c>
      <c r="FB76" s="40" t="str">
        <f>IF(AND(Include_study="Yes",Sufficient_data="Yes"),Z_score-('Publication Bias Analysis'!AK104+'Publication Bias Analysis'!AK$31*Inverse_standard_error),"")</f>
        <v/>
      </c>
      <c r="FH76" s="133"/>
      <c r="FI76" s="14" t="str">
        <f>IF(Z_score&lt;&gt;"",RANK('Publication Bias Analysis'!AS:AS,'Publication Bias Analysis'!AS:AS,1)+COUNTIF('Publication Bias Analysis'!AS$2:AS75,'Publication Bias Analysis'!AS76),"")</f>
        <v/>
      </c>
      <c r="FJ76" s="10" t="str">
        <f t="shared" si="208"/>
        <v/>
      </c>
      <c r="FK76" s="10" t="e">
        <f>IF(AND(Include_study="Yes",Sufficient_data="Yes"),'Publication Bias Analysis'!AR76,NA())</f>
        <v>#N/A</v>
      </c>
      <c r="FL76" s="28" t="e">
        <f>IF(AND(Include_study="Yes",Sufficient_data="Yes"),'Publication Bias Analysis'!AS76,NA())</f>
        <v>#N/A</v>
      </c>
      <c r="FM76" s="10" t="str">
        <f>IF(AND(Include_study="Yes",Sufficient_data="Yes"),'Publication Bias Analysis'!AR:AR-AVERAGE('Publication Bias Analysis'!AR:AR),"")</f>
        <v/>
      </c>
      <c r="FN76" s="40" t="str">
        <f>IF(AND(Include_study="Yes",Sufficient_data="Yes"),FL:FL-('Publication Bias Analysis'!AV$30+FK:FK*'Publication Bias Analysis'!AV$31),"")</f>
        <v/>
      </c>
      <c r="FT76" s="133"/>
      <c r="FU76" s="10" t="str">
        <f t="shared" si="156"/>
        <v/>
      </c>
      <c r="FV76" s="19" t="str">
        <f t="shared" si="185"/>
        <v/>
      </c>
      <c r="FW76" s="40" t="str">
        <f t="shared" si="210"/>
        <v/>
      </c>
    </row>
    <row r="77" spans="1:179" x14ac:dyDescent="0.2">
      <c r="A77" s="129"/>
      <c r="B77" s="26" t="str">
        <f t="shared" si="157"/>
        <v/>
      </c>
      <c r="C77" s="26" t="str">
        <f>IF(B77&lt;&gt;"",IF(B77=0,COUNTIF(B$2:B76,0)+1,COUNTIF(B$2:B76,B77)+B77+COUNTIF(B:B,0)),"")</f>
        <v/>
      </c>
      <c r="D77" s="26" t="str">
        <f t="shared" si="92"/>
        <v/>
      </c>
      <c r="E77" s="10" t="str">
        <f>IF(AND(Sufficient_data="Yes",Include_study="Yes",Input!Study_name&lt;&gt;""),Input!Study_name,"")</f>
        <v/>
      </c>
      <c r="F77" s="10" t="str">
        <f>IF(AND(Sufficient_data="Yes",Include_study="Yes"),Input!Correlation,"")</f>
        <v/>
      </c>
      <c r="G77" s="10" t="str">
        <f t="shared" si="93"/>
        <v/>
      </c>
      <c r="H77" s="10" t="str">
        <f>IF(AND(Sufficient_data="Yes",Include_study="Yes"),Input!Number_of_subjects,"")</f>
        <v/>
      </c>
      <c r="I77" s="10" t="str">
        <f t="shared" si="186"/>
        <v/>
      </c>
      <c r="J77" s="10" t="str">
        <f t="shared" si="94"/>
        <v/>
      </c>
      <c r="K77" s="10" t="str">
        <f t="shared" si="95"/>
        <v/>
      </c>
      <c r="L77" s="10" t="str">
        <f t="shared" si="96"/>
        <v/>
      </c>
      <c r="M77" s="10" t="str">
        <f t="shared" si="187"/>
        <v/>
      </c>
      <c r="N77" s="10" t="str">
        <f t="shared" si="188"/>
        <v/>
      </c>
      <c r="O77" s="106" t="str">
        <f t="shared" si="189"/>
        <v/>
      </c>
      <c r="P77" s="68" t="str">
        <f t="shared" si="190"/>
        <v/>
      </c>
      <c r="R77" s="57" t="e">
        <f t="shared" si="101"/>
        <v>#N/A</v>
      </c>
      <c r="S77" s="10" t="e">
        <f t="shared" si="102"/>
        <v>#N/A</v>
      </c>
      <c r="T77" s="40" t="e">
        <f t="shared" si="103"/>
        <v>#N/A</v>
      </c>
      <c r="Y77" s="129"/>
      <c r="Z77" s="26" t="str">
        <f t="shared" si="191"/>
        <v/>
      </c>
      <c r="AA77" s="26" t="str">
        <f>IF(AND(Sufficient_data="Yes",Include_study="Yes",Input!Study_name&lt;&gt;"",Subgroup&lt;&gt;""),Input!Study_name,"")</f>
        <v/>
      </c>
      <c r="AB77" s="10" t="str">
        <f t="shared" si="105"/>
        <v/>
      </c>
      <c r="AC77" s="10" t="str">
        <f>IF(AND(Sufficient_data="Yes",Include_study="Yes",Subgroup&lt;&gt;""),Input!Correlation,"")</f>
        <v/>
      </c>
      <c r="AD77" s="10" t="str">
        <f t="shared" si="158"/>
        <v/>
      </c>
      <c r="AE77" s="10" t="str">
        <f t="shared" si="107"/>
        <v/>
      </c>
      <c r="AF77" s="10" t="str">
        <f t="shared" si="159"/>
        <v/>
      </c>
      <c r="AG77" s="10" t="str">
        <f t="shared" si="192"/>
        <v/>
      </c>
      <c r="AH77" s="4" t="str">
        <f t="shared" si="160"/>
        <v/>
      </c>
      <c r="AI77" s="35" t="str">
        <f t="shared" si="193"/>
        <v/>
      </c>
      <c r="AJ77" s="108" t="str">
        <f t="shared" si="194"/>
        <v/>
      </c>
      <c r="AK77" s="68" t="str">
        <f t="shared" si="195"/>
        <v/>
      </c>
      <c r="AL77" s="9"/>
      <c r="AM77" s="57" t="e">
        <f t="shared" si="161"/>
        <v>#N/A</v>
      </c>
      <c r="AN77" s="10" t="e">
        <f t="shared" si="162"/>
        <v>#N/A</v>
      </c>
      <c r="AO77" s="40" t="e">
        <f t="shared" si="163"/>
        <v>#N/A</v>
      </c>
      <c r="AP77" s="9"/>
      <c r="AQ77" s="71" t="str">
        <f t="shared" si="164"/>
        <v/>
      </c>
      <c r="AR77" s="10" t="str">
        <f>IF(AND(Sufficient_data="Yes",Include_study="Yes",Subgroup&lt;&gt;""),IF(COUNTIFS(Input!F$2:F76,"="&amp;"Yes",Input!C$2:C76,"="&amp;"Yes",Input!G$2:G76,"="&amp;Subgroup)&gt;0,"",Subgroup),"")</f>
        <v/>
      </c>
      <c r="AS77" s="26" t="str">
        <f t="shared" si="165"/>
        <v/>
      </c>
      <c r="AT77" s="14" t="str">
        <f t="shared" si="166"/>
        <v/>
      </c>
      <c r="AU77" s="10" t="str">
        <f t="shared" si="167"/>
        <v/>
      </c>
      <c r="AV77" s="19" t="str">
        <f t="shared" si="168"/>
        <v/>
      </c>
      <c r="AW77" s="10" t="str">
        <f t="shared" si="169"/>
        <v/>
      </c>
      <c r="AX77" s="10" t="str">
        <f t="shared" si="170"/>
        <v/>
      </c>
      <c r="AY77" s="10" t="str">
        <f t="shared" si="196"/>
        <v/>
      </c>
      <c r="AZ77" s="10" t="str">
        <f t="shared" si="171"/>
        <v/>
      </c>
      <c r="BA77" s="10" t="str">
        <f t="shared" si="172"/>
        <v/>
      </c>
      <c r="BB77" s="10" t="str">
        <f t="shared" si="197"/>
        <v/>
      </c>
      <c r="BC77" s="10" t="str">
        <f t="shared" si="173"/>
        <v/>
      </c>
      <c r="BD77" s="26" t="str">
        <f t="shared" si="174"/>
        <v/>
      </c>
      <c r="BE77" s="10" t="str">
        <f t="shared" si="198"/>
        <v/>
      </c>
      <c r="BF77" s="10" t="str">
        <f t="shared" si="199"/>
        <v/>
      </c>
      <c r="BG77" s="10" t="str">
        <f t="shared" si="175"/>
        <v/>
      </c>
      <c r="BH77" s="10" t="str">
        <f t="shared" si="176"/>
        <v/>
      </c>
      <c r="BI77" s="10" t="str">
        <f t="shared" si="200"/>
        <v/>
      </c>
      <c r="BJ77" s="10" t="str">
        <f t="shared" si="201"/>
        <v/>
      </c>
      <c r="BK77" s="10" t="str">
        <f t="shared" si="177"/>
        <v/>
      </c>
      <c r="BL77" s="10" t="str">
        <f t="shared" si="178"/>
        <v/>
      </c>
      <c r="BM77" s="10" t="str">
        <f t="shared" si="179"/>
        <v/>
      </c>
      <c r="BN77" s="10" t="e">
        <f t="shared" si="180"/>
        <v>#N/A</v>
      </c>
      <c r="BO77" s="10" t="str">
        <f t="shared" si="181"/>
        <v/>
      </c>
      <c r="BP77" s="10" t="str">
        <f t="shared" si="182"/>
        <v/>
      </c>
      <c r="BQ77" s="10" t="str">
        <f t="shared" si="202"/>
        <v/>
      </c>
      <c r="BR77" s="28" t="str">
        <f t="shared" si="183"/>
        <v/>
      </c>
      <c r="BS77" s="40" t="str">
        <f t="shared" si="209"/>
        <v/>
      </c>
      <c r="BX77" s="138"/>
      <c r="BY77" s="10" t="e">
        <f t="shared" si="144"/>
        <v>#N/A</v>
      </c>
      <c r="BZ77" s="10" t="e">
        <f t="shared" si="145"/>
        <v>#N/A</v>
      </c>
      <c r="CA77" s="10" t="str">
        <f t="shared" si="146"/>
        <v/>
      </c>
      <c r="CB77" s="10" t="str">
        <f>IF(AND(Sufficient_data="Yes",Include_study="Yes",Moderator&lt;&gt;""),'Moderator Analysis'!F:F-CL$2,"")</f>
        <v/>
      </c>
      <c r="CC77" s="10" t="str">
        <f>IF(AND(Sufficient_data="Yes",Include_study="Yes",Moderator&lt;&gt;""),'Moderator Analysis'!E:E-CL$3,"")</f>
        <v/>
      </c>
      <c r="CD77" s="40" t="str">
        <f>IF(AND(Sufficient_data="Yes",Include_study="Yes",Moderator&lt;&gt;""),CA:CA*('Moderator Analysis'!F:F-CL$5-CL$4*'Moderator Analysis'!E:E)^2,"")</f>
        <v/>
      </c>
      <c r="CE77" s="9"/>
      <c r="CF77" s="75" t="str">
        <f t="shared" si="184"/>
        <v/>
      </c>
      <c r="CG77" s="18" t="str">
        <f>IF(AND(Sufficient_data="Yes",Include_study="Yes",CF77&lt;&gt;""),'Moderator Analysis'!F:F-'Moderator Analysis'!J$37,"")</f>
        <v/>
      </c>
      <c r="CH77" s="18" t="str">
        <f>IF(AND(Sufficient_data="Yes",Include_study="Yes",CF77&lt;&gt;""),'Moderator Analysis'!E:E-SUMPRODUCT('Moderator Analysis'!E:E,CF:CF)/SUM(CF:CF),"")</f>
        <v/>
      </c>
      <c r="CI77" s="79" t="str">
        <f>IF(AND(Sufficient_data="Yes",Include_study="Yes",CF77&lt;&gt;""),CF:CF*('Moderator Analysis'!F:F-'Moderator Analysis'!J$29-'Moderator Analysis'!J$30*'Moderator Analysis'!E:E)^2,"")</f>
        <v/>
      </c>
      <c r="CN77" s="138"/>
      <c r="CO77" s="140"/>
      <c r="CP77" s="28" t="str">
        <f>IF(AND(Include_study="Yes",Sufficient_data="Yes"),1/'Publication Bias Analysis'!F77^2,"")</f>
        <v/>
      </c>
      <c r="CQ77" s="28" t="str">
        <f>IF(AND(Include_study="Yes",Sufficient_data="Yes"),1/('Publication Bias Analysis'!F:F^2+IF(Additional_model="Fixed effect",0,Calculations!DD$11)),"")</f>
        <v/>
      </c>
      <c r="CR77" s="28" t="str">
        <f>IF(AND(Include_study="Yes",Sufficient_data="Yes"),1/('Publication Bias Analysis'!F:F^2+IF(Additional_model="Fixed effect",0,'Publication Bias Analysis'!L$32)),"")</f>
        <v/>
      </c>
      <c r="CS77" s="28" t="str">
        <f>IF(AND(Include_study="Yes",Sufficient_data="Yes"),'Publication Bias Analysis'!E:E-IF(Trim_and_fill="Off",'Publication Bias Analysis'!I$29,'Publication Bias Analysis'!I$37),"")</f>
        <v/>
      </c>
      <c r="CT77" s="28" t="str">
        <f t="shared" si="203"/>
        <v/>
      </c>
      <c r="CU77" s="28" t="str">
        <f t="shared" si="204"/>
        <v/>
      </c>
      <c r="CV77" s="90" t="str">
        <f t="shared" si="205"/>
        <v/>
      </c>
      <c r="CW77" s="89" t="str">
        <f>IF(AND(Include_study="Yes",Sufficient_data="Yes"),CV:CV+IF(DH:DH&lt;0,-1,1)*COUNTIF(CV$2:CV76,CV:CV),"")</f>
        <v/>
      </c>
      <c r="CX77" s="89" t="str">
        <f>IF(AND(Include_study="Yes",Sufficient_data="Yes"),RANK(DL:DL,DL:DL,1)*IF(DK:DK&lt;0,-1,1)+IF(DK:DK&lt;0,-1,1)*COUNTIF(CV$2:CV76,CV:CV),"")</f>
        <v/>
      </c>
      <c r="CY77" s="89" t="str">
        <f>IF(AND(Include_study="Yes",Sufficient_data="Yes"),RANK(DO:DO,DO:DO,1)*IF(DN:DN&lt;0,-1,1)+IF(DN:DN&lt;0,-1,1)*COUNTIF(CV$2:CV76,CV:CV),"")</f>
        <v/>
      </c>
      <c r="CZ77" s="10" t="e">
        <f>IF(AND(Include_study="Yes",Sufficient_data="Yes"),'Publication Bias Analysis'!E:E,NA())</f>
        <v>#N/A</v>
      </c>
      <c r="DA77" s="40" t="e">
        <f>IF(AND(Include_study="Yes",Sufficient_data="Yes"),'Publication Bias Analysis'!F:F,NA())</f>
        <v>#N/A</v>
      </c>
      <c r="DG77" s="133"/>
      <c r="DH77" s="28" t="str">
        <f>IF(AND(Include_study="Yes",Sufficient_data="Yes"),IF('Publication Bias Analysis'!L$38="Left",CZ:CZ-'Publication Bias Analysis'!I$29,'Publication Bias Analysis'!I$29-'Publication Bias Analysis'!E:E),"")</f>
        <v/>
      </c>
      <c r="DI77" s="28" t="str">
        <f t="shared" si="211"/>
        <v/>
      </c>
      <c r="DJ77" s="40" t="str">
        <f>IF(AND(Include_study="Yes",Sufficient_data="Yes"),1/('Publication Bias Analysis'!F:F^2+IF(Additional_model="Fixed effect",0,$DS$6)),"")</f>
        <v/>
      </c>
      <c r="DK77" s="28" t="str">
        <f>IF(AND(Include_study="Yes",Sufficient_data="Yes"),IF('Publication Bias Analysis'!L$38="Left",CZ:CZ-DS$3,DS$3-'Publication Bias Analysis'!E:E),"")</f>
        <v/>
      </c>
      <c r="DL77" s="28" t="str">
        <f t="shared" si="212"/>
        <v/>
      </c>
      <c r="DM77" s="40" t="str">
        <f>IF(AND(DK77&lt;&gt;"",CW77&lt;=MAX(CW:CW)-DS$7),1/('Publication Bias Analysis'!F:F^2+IF(Additional_model="Fixed effect",0,$DS$13)),"")</f>
        <v/>
      </c>
      <c r="DN77" s="10" t="str">
        <f>IF(AND(Include_study="Yes",Sufficient_data="Yes"),IF('Publication Bias Analysis'!L$38="Left",CZ:CZ-DS$10,DS$10-CZ:CZ),"")</f>
        <v/>
      </c>
      <c r="DO77" s="10" t="str">
        <f t="shared" si="213"/>
        <v/>
      </c>
      <c r="DP77" s="40" t="str">
        <f t="shared" si="206"/>
        <v/>
      </c>
      <c r="EG77" s="133"/>
      <c r="EH77" s="10" t="str">
        <f t="shared" si="207"/>
        <v/>
      </c>
      <c r="EI77" s="40" t="str">
        <f>IF(AND(Include_study="Yes",Sufficient_data="Yes"),Z_score-('Publication Bias Analysis'!P$3+'Publication Bias Analysis'!P$4*Inverse_standard_error),"")</f>
        <v/>
      </c>
      <c r="EK77" s="133"/>
      <c r="EL77" s="10" t="str">
        <f>IF(AND(Include_study="Yes",Sufficient_data="Yes"),(CZ:CZ-SUMPRODUCT(Calculations!CP:CP,'Publication Bias Analysis'!E:E)/SUM(Calculations!CP:CP))/(SQRT(EM:EM)),"")</f>
        <v/>
      </c>
      <c r="EM77" s="10" t="str">
        <f>IF(AND(Include_study="Yes",Sufficient_data="Yes"),'Publication Bias Analysis'!F:F^2-1/(SUM(Calculations!CP:CP)),"")</f>
        <v/>
      </c>
      <c r="EN77" s="14" t="str">
        <f t="shared" si="214"/>
        <v/>
      </c>
      <c r="EO77" s="14" t="str">
        <f t="shared" si="215"/>
        <v/>
      </c>
      <c r="EP77" s="14" t="str">
        <f>IF(AND(Include_study="Yes",Sufficient_data="Yes"),COUNTIFS(EN$2:EN76,"&lt;"&amp;EN77,EO$2:EO76,"&lt;"&amp;EO77)+COUNTIFS(EN78:EN$201,"&lt;"&amp;EN77,EO78:EO$201,"&lt;"&amp;EO77)+COUNTIFS(EN$2:EN76,"&gt;"&amp;EN77,EO$2:EO76,"&gt;"&amp;EO77)+COUNTIFS(EN78:EN$201,"&gt;"&amp;EN77,EO78:EO$201,"&gt;"&amp;EO77),"")</f>
        <v/>
      </c>
      <c r="EQ77" s="83" t="str">
        <f>IF(AND(Include_study="Yes",Sufficient_data="Yes"),COUNTIFS(EN$2:EN76,"&lt;"&amp;EN77,EO$2:EO76,"&gt;"&amp;EO77)+COUNTIFS(EN78:EN$201,"&lt;"&amp;EN77,EO78:EO$201,"&gt;"&amp;EO77)+COUNTIFS(EN$2:EN76,"&gt;"&amp;EN77,EO$2:EO76,"&lt;"&amp;EO77)+COUNTIFS(EN78:EN$201,"&gt;"&amp;EN77,EO78:EO$201,"&lt;"&amp;EO77),"")</f>
        <v/>
      </c>
      <c r="ES77" s="133"/>
      <c r="EX77" s="133"/>
      <c r="EY77" s="10" t="e">
        <f t="shared" si="152"/>
        <v>#N/A</v>
      </c>
      <c r="EZ77" s="10" t="e">
        <f t="shared" si="153"/>
        <v>#N/A</v>
      </c>
      <c r="FA77" s="10" t="str">
        <f t="shared" si="154"/>
        <v/>
      </c>
      <c r="FB77" s="40" t="str">
        <f>IF(AND(Include_study="Yes",Sufficient_data="Yes"),Z_score-('Publication Bias Analysis'!AK105+'Publication Bias Analysis'!AK$31*Inverse_standard_error),"")</f>
        <v/>
      </c>
      <c r="FH77" s="133"/>
      <c r="FI77" s="14" t="str">
        <f>IF(Z_score&lt;&gt;"",RANK('Publication Bias Analysis'!AS:AS,'Publication Bias Analysis'!AS:AS,1)+COUNTIF('Publication Bias Analysis'!AS$2:AS76,'Publication Bias Analysis'!AS77),"")</f>
        <v/>
      </c>
      <c r="FJ77" s="10" t="str">
        <f t="shared" si="208"/>
        <v/>
      </c>
      <c r="FK77" s="10" t="e">
        <f>IF(AND(Include_study="Yes",Sufficient_data="Yes"),'Publication Bias Analysis'!AR77,NA())</f>
        <v>#N/A</v>
      </c>
      <c r="FL77" s="28" t="e">
        <f>IF(AND(Include_study="Yes",Sufficient_data="Yes"),'Publication Bias Analysis'!AS77,NA())</f>
        <v>#N/A</v>
      </c>
      <c r="FM77" s="10" t="str">
        <f>IF(AND(Include_study="Yes",Sufficient_data="Yes"),'Publication Bias Analysis'!AR:AR-AVERAGE('Publication Bias Analysis'!AR:AR),"")</f>
        <v/>
      </c>
      <c r="FN77" s="40" t="str">
        <f>IF(AND(Include_study="Yes",Sufficient_data="Yes"),FL:FL-('Publication Bias Analysis'!AV$30+FK:FK*'Publication Bias Analysis'!AV$31),"")</f>
        <v/>
      </c>
      <c r="FT77" s="133"/>
      <c r="FU77" s="10" t="str">
        <f t="shared" si="156"/>
        <v/>
      </c>
      <c r="FV77" s="19" t="str">
        <f t="shared" si="185"/>
        <v/>
      </c>
      <c r="FW77" s="40" t="str">
        <f t="shared" si="210"/>
        <v/>
      </c>
    </row>
    <row r="78" spans="1:179" x14ac:dyDescent="0.2">
      <c r="A78" s="129"/>
      <c r="B78" s="26" t="str">
        <f t="shared" si="157"/>
        <v/>
      </c>
      <c r="C78" s="26" t="str">
        <f>IF(B78&lt;&gt;"",IF(B78=0,COUNTIF(B$2:B77,0)+1,COUNTIF(B$2:B77,B78)+B78+COUNTIF(B:B,0)),"")</f>
        <v/>
      </c>
      <c r="D78" s="26" t="str">
        <f t="shared" si="92"/>
        <v/>
      </c>
      <c r="E78" s="10" t="str">
        <f>IF(AND(Sufficient_data="Yes",Include_study="Yes",Input!Study_name&lt;&gt;""),Input!Study_name,"")</f>
        <v/>
      </c>
      <c r="F78" s="10" t="str">
        <f>IF(AND(Sufficient_data="Yes",Include_study="Yes"),Input!Correlation,"")</f>
        <v/>
      </c>
      <c r="G78" s="10" t="str">
        <f t="shared" si="93"/>
        <v/>
      </c>
      <c r="H78" s="10" t="str">
        <f>IF(AND(Sufficient_data="Yes",Include_study="Yes"),Input!Number_of_subjects,"")</f>
        <v/>
      </c>
      <c r="I78" s="10" t="str">
        <f t="shared" si="186"/>
        <v/>
      </c>
      <c r="J78" s="10" t="str">
        <f t="shared" si="94"/>
        <v/>
      </c>
      <c r="K78" s="10" t="str">
        <f t="shared" si="95"/>
        <v/>
      </c>
      <c r="L78" s="10" t="str">
        <f t="shared" si="96"/>
        <v/>
      </c>
      <c r="M78" s="10" t="str">
        <f t="shared" si="187"/>
        <v/>
      </c>
      <c r="N78" s="10" t="str">
        <f t="shared" si="188"/>
        <v/>
      </c>
      <c r="O78" s="106" t="str">
        <f t="shared" si="189"/>
        <v/>
      </c>
      <c r="P78" s="68" t="str">
        <f t="shared" si="190"/>
        <v/>
      </c>
      <c r="R78" s="57" t="e">
        <f t="shared" si="101"/>
        <v>#N/A</v>
      </c>
      <c r="S78" s="10" t="e">
        <f t="shared" si="102"/>
        <v>#N/A</v>
      </c>
      <c r="T78" s="40" t="e">
        <f t="shared" si="103"/>
        <v>#N/A</v>
      </c>
      <c r="Y78" s="129"/>
      <c r="Z78" s="26" t="str">
        <f t="shared" si="191"/>
        <v/>
      </c>
      <c r="AA78" s="26" t="str">
        <f>IF(AND(Sufficient_data="Yes",Include_study="Yes",Input!Study_name&lt;&gt;"",Subgroup&lt;&gt;""),Input!Study_name,"")</f>
        <v/>
      </c>
      <c r="AB78" s="10" t="str">
        <f t="shared" si="105"/>
        <v/>
      </c>
      <c r="AC78" s="10" t="str">
        <f>IF(AND(Sufficient_data="Yes",Include_study="Yes",Subgroup&lt;&gt;""),Input!Correlation,"")</f>
        <v/>
      </c>
      <c r="AD78" s="10" t="str">
        <f t="shared" si="158"/>
        <v/>
      </c>
      <c r="AE78" s="10" t="str">
        <f t="shared" si="107"/>
        <v/>
      </c>
      <c r="AF78" s="10" t="str">
        <f t="shared" si="159"/>
        <v/>
      </c>
      <c r="AG78" s="10" t="str">
        <f t="shared" si="192"/>
        <v/>
      </c>
      <c r="AH78" s="4" t="str">
        <f t="shared" si="160"/>
        <v/>
      </c>
      <c r="AI78" s="35" t="str">
        <f t="shared" si="193"/>
        <v/>
      </c>
      <c r="AJ78" s="108" t="str">
        <f t="shared" si="194"/>
        <v/>
      </c>
      <c r="AK78" s="68" t="str">
        <f t="shared" si="195"/>
        <v/>
      </c>
      <c r="AL78" s="9"/>
      <c r="AM78" s="57" t="e">
        <f t="shared" si="161"/>
        <v>#N/A</v>
      </c>
      <c r="AN78" s="10" t="e">
        <f t="shared" si="162"/>
        <v>#N/A</v>
      </c>
      <c r="AO78" s="40" t="e">
        <f t="shared" si="163"/>
        <v>#N/A</v>
      </c>
      <c r="AP78" s="9"/>
      <c r="AQ78" s="71" t="str">
        <f t="shared" si="164"/>
        <v/>
      </c>
      <c r="AR78" s="10" t="str">
        <f>IF(AND(Sufficient_data="Yes",Include_study="Yes",Subgroup&lt;&gt;""),IF(COUNTIFS(Input!F$2:F77,"="&amp;"Yes",Input!C$2:C77,"="&amp;"Yes",Input!G$2:G77,"="&amp;Subgroup)&gt;0,"",Subgroup),"")</f>
        <v/>
      </c>
      <c r="AS78" s="26" t="str">
        <f t="shared" si="165"/>
        <v/>
      </c>
      <c r="AT78" s="14" t="str">
        <f t="shared" si="166"/>
        <v/>
      </c>
      <c r="AU78" s="10" t="str">
        <f t="shared" si="167"/>
        <v/>
      </c>
      <c r="AV78" s="19" t="str">
        <f t="shared" si="168"/>
        <v/>
      </c>
      <c r="AW78" s="10" t="str">
        <f t="shared" si="169"/>
        <v/>
      </c>
      <c r="AX78" s="10" t="str">
        <f t="shared" si="170"/>
        <v/>
      </c>
      <c r="AY78" s="10" t="str">
        <f t="shared" si="196"/>
        <v/>
      </c>
      <c r="AZ78" s="10" t="str">
        <f t="shared" si="171"/>
        <v/>
      </c>
      <c r="BA78" s="10" t="str">
        <f t="shared" si="172"/>
        <v/>
      </c>
      <c r="BB78" s="10" t="str">
        <f t="shared" si="197"/>
        <v/>
      </c>
      <c r="BC78" s="10" t="str">
        <f t="shared" si="173"/>
        <v/>
      </c>
      <c r="BD78" s="26" t="str">
        <f t="shared" si="174"/>
        <v/>
      </c>
      <c r="BE78" s="10" t="str">
        <f t="shared" si="198"/>
        <v/>
      </c>
      <c r="BF78" s="10" t="str">
        <f t="shared" si="199"/>
        <v/>
      </c>
      <c r="BG78" s="10" t="str">
        <f t="shared" si="175"/>
        <v/>
      </c>
      <c r="BH78" s="10" t="str">
        <f t="shared" si="176"/>
        <v/>
      </c>
      <c r="BI78" s="10" t="str">
        <f t="shared" si="200"/>
        <v/>
      </c>
      <c r="BJ78" s="10" t="str">
        <f t="shared" si="201"/>
        <v/>
      </c>
      <c r="BK78" s="10" t="str">
        <f t="shared" si="177"/>
        <v/>
      </c>
      <c r="BL78" s="10" t="str">
        <f t="shared" si="178"/>
        <v/>
      </c>
      <c r="BM78" s="10" t="str">
        <f t="shared" si="179"/>
        <v/>
      </c>
      <c r="BN78" s="10" t="e">
        <f t="shared" si="180"/>
        <v>#N/A</v>
      </c>
      <c r="BO78" s="10" t="str">
        <f t="shared" si="181"/>
        <v/>
      </c>
      <c r="BP78" s="10" t="str">
        <f t="shared" si="182"/>
        <v/>
      </c>
      <c r="BQ78" s="10" t="str">
        <f t="shared" si="202"/>
        <v/>
      </c>
      <c r="BR78" s="28" t="str">
        <f t="shared" si="183"/>
        <v/>
      </c>
      <c r="BS78" s="40" t="str">
        <f t="shared" si="209"/>
        <v/>
      </c>
      <c r="BX78" s="138"/>
      <c r="BY78" s="10" t="e">
        <f t="shared" si="144"/>
        <v>#N/A</v>
      </c>
      <c r="BZ78" s="10" t="e">
        <f t="shared" si="145"/>
        <v>#N/A</v>
      </c>
      <c r="CA78" s="10" t="str">
        <f t="shared" si="146"/>
        <v/>
      </c>
      <c r="CB78" s="10" t="str">
        <f>IF(AND(Sufficient_data="Yes",Include_study="Yes",Moderator&lt;&gt;""),'Moderator Analysis'!F:F-CL$2,"")</f>
        <v/>
      </c>
      <c r="CC78" s="10" t="str">
        <f>IF(AND(Sufficient_data="Yes",Include_study="Yes",Moderator&lt;&gt;""),'Moderator Analysis'!E:E-CL$3,"")</f>
        <v/>
      </c>
      <c r="CD78" s="40" t="str">
        <f>IF(AND(Sufficient_data="Yes",Include_study="Yes",Moderator&lt;&gt;""),CA:CA*('Moderator Analysis'!F:F-CL$5-CL$4*'Moderator Analysis'!E:E)^2,"")</f>
        <v/>
      </c>
      <c r="CE78" s="9"/>
      <c r="CF78" s="75" t="str">
        <f t="shared" si="184"/>
        <v/>
      </c>
      <c r="CG78" s="18" t="str">
        <f>IF(AND(Sufficient_data="Yes",Include_study="Yes",CF78&lt;&gt;""),'Moderator Analysis'!F:F-'Moderator Analysis'!J$37,"")</f>
        <v/>
      </c>
      <c r="CH78" s="18" t="str">
        <f>IF(AND(Sufficient_data="Yes",Include_study="Yes",CF78&lt;&gt;""),'Moderator Analysis'!E:E-SUMPRODUCT('Moderator Analysis'!E:E,CF:CF)/SUM(CF:CF),"")</f>
        <v/>
      </c>
      <c r="CI78" s="79" t="str">
        <f>IF(AND(Sufficient_data="Yes",Include_study="Yes",CF78&lt;&gt;""),CF:CF*('Moderator Analysis'!F:F-'Moderator Analysis'!J$29-'Moderator Analysis'!J$30*'Moderator Analysis'!E:E)^2,"")</f>
        <v/>
      </c>
      <c r="CN78" s="138"/>
      <c r="CO78" s="140"/>
      <c r="CP78" s="28" t="str">
        <f>IF(AND(Include_study="Yes",Sufficient_data="Yes"),1/'Publication Bias Analysis'!F78^2,"")</f>
        <v/>
      </c>
      <c r="CQ78" s="28" t="str">
        <f>IF(AND(Include_study="Yes",Sufficient_data="Yes"),1/('Publication Bias Analysis'!F:F^2+IF(Additional_model="Fixed effect",0,Calculations!DD$11)),"")</f>
        <v/>
      </c>
      <c r="CR78" s="28" t="str">
        <f>IF(AND(Include_study="Yes",Sufficient_data="Yes"),1/('Publication Bias Analysis'!F:F^2+IF(Additional_model="Fixed effect",0,'Publication Bias Analysis'!L$32)),"")</f>
        <v/>
      </c>
      <c r="CS78" s="28" t="str">
        <f>IF(AND(Include_study="Yes",Sufficient_data="Yes"),'Publication Bias Analysis'!E:E-IF(Trim_and_fill="Off",'Publication Bias Analysis'!I$29,'Publication Bias Analysis'!I$37),"")</f>
        <v/>
      </c>
      <c r="CT78" s="28" t="str">
        <f t="shared" si="203"/>
        <v/>
      </c>
      <c r="CU78" s="28" t="str">
        <f t="shared" si="204"/>
        <v/>
      </c>
      <c r="CV78" s="90" t="str">
        <f t="shared" si="205"/>
        <v/>
      </c>
      <c r="CW78" s="89" t="str">
        <f>IF(AND(Include_study="Yes",Sufficient_data="Yes"),CV:CV+IF(DH:DH&lt;0,-1,1)*COUNTIF(CV$2:CV77,CV:CV),"")</f>
        <v/>
      </c>
      <c r="CX78" s="89" t="str">
        <f>IF(AND(Include_study="Yes",Sufficient_data="Yes"),RANK(DL:DL,DL:DL,1)*IF(DK:DK&lt;0,-1,1)+IF(DK:DK&lt;0,-1,1)*COUNTIF(CV$2:CV77,CV:CV),"")</f>
        <v/>
      </c>
      <c r="CY78" s="89" t="str">
        <f>IF(AND(Include_study="Yes",Sufficient_data="Yes"),RANK(DO:DO,DO:DO,1)*IF(DN:DN&lt;0,-1,1)+IF(DN:DN&lt;0,-1,1)*COUNTIF(CV$2:CV77,CV:CV),"")</f>
        <v/>
      </c>
      <c r="CZ78" s="10" t="e">
        <f>IF(AND(Include_study="Yes",Sufficient_data="Yes"),'Publication Bias Analysis'!E:E,NA())</f>
        <v>#N/A</v>
      </c>
      <c r="DA78" s="40" t="e">
        <f>IF(AND(Include_study="Yes",Sufficient_data="Yes"),'Publication Bias Analysis'!F:F,NA())</f>
        <v>#N/A</v>
      </c>
      <c r="DG78" s="133"/>
      <c r="DH78" s="28" t="str">
        <f>IF(AND(Include_study="Yes",Sufficient_data="Yes"),IF('Publication Bias Analysis'!L$38="Left",CZ:CZ-'Publication Bias Analysis'!I$29,'Publication Bias Analysis'!I$29-'Publication Bias Analysis'!E:E),"")</f>
        <v/>
      </c>
      <c r="DI78" s="28" t="str">
        <f t="shared" si="211"/>
        <v/>
      </c>
      <c r="DJ78" s="40" t="str">
        <f>IF(AND(Include_study="Yes",Sufficient_data="Yes"),1/('Publication Bias Analysis'!F:F^2+IF(Additional_model="Fixed effect",0,$DS$6)),"")</f>
        <v/>
      </c>
      <c r="DK78" s="28" t="str">
        <f>IF(AND(Include_study="Yes",Sufficient_data="Yes"),IF('Publication Bias Analysis'!L$38="Left",CZ:CZ-DS$3,DS$3-'Publication Bias Analysis'!E:E),"")</f>
        <v/>
      </c>
      <c r="DL78" s="28" t="str">
        <f t="shared" si="212"/>
        <v/>
      </c>
      <c r="DM78" s="40" t="str">
        <f>IF(AND(DK78&lt;&gt;"",CW78&lt;=MAX(CW:CW)-DS$7),1/('Publication Bias Analysis'!F:F^2+IF(Additional_model="Fixed effect",0,$DS$13)),"")</f>
        <v/>
      </c>
      <c r="DN78" s="10" t="str">
        <f>IF(AND(Include_study="Yes",Sufficient_data="Yes"),IF('Publication Bias Analysis'!L$38="Left",CZ:CZ-DS$10,DS$10-CZ:CZ),"")</f>
        <v/>
      </c>
      <c r="DO78" s="10" t="str">
        <f t="shared" si="213"/>
        <v/>
      </c>
      <c r="DP78" s="40" t="str">
        <f t="shared" si="206"/>
        <v/>
      </c>
      <c r="EG78" s="133"/>
      <c r="EH78" s="10" t="str">
        <f t="shared" si="207"/>
        <v/>
      </c>
      <c r="EI78" s="40" t="str">
        <f>IF(AND(Include_study="Yes",Sufficient_data="Yes"),Z_score-('Publication Bias Analysis'!P$3+'Publication Bias Analysis'!P$4*Inverse_standard_error),"")</f>
        <v/>
      </c>
      <c r="EK78" s="133"/>
      <c r="EL78" s="10" t="str">
        <f>IF(AND(Include_study="Yes",Sufficient_data="Yes"),(CZ:CZ-SUMPRODUCT(Calculations!CP:CP,'Publication Bias Analysis'!E:E)/SUM(Calculations!CP:CP))/(SQRT(EM:EM)),"")</f>
        <v/>
      </c>
      <c r="EM78" s="10" t="str">
        <f>IF(AND(Include_study="Yes",Sufficient_data="Yes"),'Publication Bias Analysis'!F:F^2-1/(SUM(Calculations!CP:CP)),"")</f>
        <v/>
      </c>
      <c r="EN78" s="14" t="str">
        <f t="shared" si="214"/>
        <v/>
      </c>
      <c r="EO78" s="14" t="str">
        <f t="shared" si="215"/>
        <v/>
      </c>
      <c r="EP78" s="14" t="str">
        <f>IF(AND(Include_study="Yes",Sufficient_data="Yes"),COUNTIFS(EN$2:EN77,"&lt;"&amp;EN78,EO$2:EO77,"&lt;"&amp;EO78)+COUNTIFS(EN79:EN$201,"&lt;"&amp;EN78,EO79:EO$201,"&lt;"&amp;EO78)+COUNTIFS(EN$2:EN77,"&gt;"&amp;EN78,EO$2:EO77,"&gt;"&amp;EO78)+COUNTIFS(EN79:EN$201,"&gt;"&amp;EN78,EO79:EO$201,"&gt;"&amp;EO78),"")</f>
        <v/>
      </c>
      <c r="EQ78" s="83" t="str">
        <f>IF(AND(Include_study="Yes",Sufficient_data="Yes"),COUNTIFS(EN$2:EN77,"&lt;"&amp;EN78,EO$2:EO77,"&gt;"&amp;EO78)+COUNTIFS(EN79:EN$201,"&lt;"&amp;EN78,EO79:EO$201,"&gt;"&amp;EO78)+COUNTIFS(EN$2:EN77,"&gt;"&amp;EN78,EO$2:EO77,"&lt;"&amp;EO78)+COUNTIFS(EN79:EN$201,"&gt;"&amp;EN78,EO79:EO$201,"&lt;"&amp;EO78),"")</f>
        <v/>
      </c>
      <c r="ES78" s="133"/>
      <c r="EX78" s="133"/>
      <c r="EY78" s="10" t="e">
        <f t="shared" si="152"/>
        <v>#N/A</v>
      </c>
      <c r="EZ78" s="10" t="e">
        <f t="shared" si="153"/>
        <v>#N/A</v>
      </c>
      <c r="FA78" s="10" t="str">
        <f t="shared" si="154"/>
        <v/>
      </c>
      <c r="FB78" s="40" t="str">
        <f>IF(AND(Include_study="Yes",Sufficient_data="Yes"),Z_score-('Publication Bias Analysis'!AK106+'Publication Bias Analysis'!AK$31*Inverse_standard_error),"")</f>
        <v/>
      </c>
      <c r="FH78" s="133"/>
      <c r="FI78" s="14" t="str">
        <f>IF(Z_score&lt;&gt;"",RANK('Publication Bias Analysis'!AS:AS,'Publication Bias Analysis'!AS:AS,1)+COUNTIF('Publication Bias Analysis'!AS$2:AS77,'Publication Bias Analysis'!AS78),"")</f>
        <v/>
      </c>
      <c r="FJ78" s="10" t="str">
        <f t="shared" si="208"/>
        <v/>
      </c>
      <c r="FK78" s="10" t="e">
        <f>IF(AND(Include_study="Yes",Sufficient_data="Yes"),'Publication Bias Analysis'!AR78,NA())</f>
        <v>#N/A</v>
      </c>
      <c r="FL78" s="28" t="e">
        <f>IF(AND(Include_study="Yes",Sufficient_data="Yes"),'Publication Bias Analysis'!AS78,NA())</f>
        <v>#N/A</v>
      </c>
      <c r="FM78" s="10" t="str">
        <f>IF(AND(Include_study="Yes",Sufficient_data="Yes"),'Publication Bias Analysis'!AR:AR-AVERAGE('Publication Bias Analysis'!AR:AR),"")</f>
        <v/>
      </c>
      <c r="FN78" s="40" t="str">
        <f>IF(AND(Include_study="Yes",Sufficient_data="Yes"),FL:FL-('Publication Bias Analysis'!AV$30+FK:FK*'Publication Bias Analysis'!AV$31),"")</f>
        <v/>
      </c>
      <c r="FT78" s="133"/>
      <c r="FU78" s="10" t="str">
        <f t="shared" si="156"/>
        <v/>
      </c>
      <c r="FV78" s="19" t="str">
        <f t="shared" si="185"/>
        <v/>
      </c>
      <c r="FW78" s="40" t="str">
        <f t="shared" si="210"/>
        <v/>
      </c>
    </row>
    <row r="79" spans="1:179" x14ac:dyDescent="0.2">
      <c r="A79" s="129"/>
      <c r="B79" s="26" t="str">
        <f t="shared" si="157"/>
        <v/>
      </c>
      <c r="C79" s="26" t="str">
        <f>IF(B79&lt;&gt;"",IF(B79=0,COUNTIF(B$2:B78,0)+1,COUNTIF(B$2:B78,B79)+B79+COUNTIF(B:B,0)),"")</f>
        <v/>
      </c>
      <c r="D79" s="26" t="str">
        <f t="shared" si="92"/>
        <v/>
      </c>
      <c r="E79" s="10" t="str">
        <f>IF(AND(Sufficient_data="Yes",Include_study="Yes",Input!Study_name&lt;&gt;""),Input!Study_name,"")</f>
        <v/>
      </c>
      <c r="F79" s="10" t="str">
        <f>IF(AND(Sufficient_data="Yes",Include_study="Yes"),Input!Correlation,"")</f>
        <v/>
      </c>
      <c r="G79" s="10" t="str">
        <f t="shared" si="93"/>
        <v/>
      </c>
      <c r="H79" s="10" t="str">
        <f>IF(AND(Sufficient_data="Yes",Include_study="Yes"),Input!Number_of_subjects,"")</f>
        <v/>
      </c>
      <c r="I79" s="10" t="str">
        <f t="shared" si="186"/>
        <v/>
      </c>
      <c r="J79" s="10" t="str">
        <f t="shared" si="94"/>
        <v/>
      </c>
      <c r="K79" s="10" t="str">
        <f t="shared" si="95"/>
        <v/>
      </c>
      <c r="L79" s="10" t="str">
        <f t="shared" si="96"/>
        <v/>
      </c>
      <c r="M79" s="10" t="str">
        <f t="shared" si="187"/>
        <v/>
      </c>
      <c r="N79" s="10" t="str">
        <f t="shared" si="188"/>
        <v/>
      </c>
      <c r="O79" s="106" t="str">
        <f t="shared" si="189"/>
        <v/>
      </c>
      <c r="P79" s="68" t="str">
        <f t="shared" si="190"/>
        <v/>
      </c>
      <c r="R79" s="57" t="e">
        <f t="shared" si="101"/>
        <v>#N/A</v>
      </c>
      <c r="S79" s="10" t="e">
        <f t="shared" si="102"/>
        <v>#N/A</v>
      </c>
      <c r="T79" s="40" t="e">
        <f t="shared" si="103"/>
        <v>#N/A</v>
      </c>
      <c r="Y79" s="129"/>
      <c r="Z79" s="26" t="str">
        <f t="shared" si="191"/>
        <v/>
      </c>
      <c r="AA79" s="26" t="str">
        <f>IF(AND(Sufficient_data="Yes",Include_study="Yes",Input!Study_name&lt;&gt;"",Subgroup&lt;&gt;""),Input!Study_name,"")</f>
        <v/>
      </c>
      <c r="AB79" s="10" t="str">
        <f t="shared" si="105"/>
        <v/>
      </c>
      <c r="AC79" s="10" t="str">
        <f>IF(AND(Sufficient_data="Yes",Include_study="Yes",Subgroup&lt;&gt;""),Input!Correlation,"")</f>
        <v/>
      </c>
      <c r="AD79" s="10" t="str">
        <f t="shared" si="158"/>
        <v/>
      </c>
      <c r="AE79" s="10" t="str">
        <f t="shared" si="107"/>
        <v/>
      </c>
      <c r="AF79" s="10" t="str">
        <f t="shared" si="159"/>
        <v/>
      </c>
      <c r="AG79" s="10" t="str">
        <f t="shared" si="192"/>
        <v/>
      </c>
      <c r="AH79" s="4" t="str">
        <f t="shared" si="160"/>
        <v/>
      </c>
      <c r="AI79" s="35" t="str">
        <f t="shared" si="193"/>
        <v/>
      </c>
      <c r="AJ79" s="108" t="str">
        <f t="shared" si="194"/>
        <v/>
      </c>
      <c r="AK79" s="68" t="str">
        <f t="shared" si="195"/>
        <v/>
      </c>
      <c r="AL79" s="9"/>
      <c r="AM79" s="57" t="e">
        <f t="shared" si="161"/>
        <v>#N/A</v>
      </c>
      <c r="AN79" s="10" t="e">
        <f t="shared" si="162"/>
        <v>#N/A</v>
      </c>
      <c r="AO79" s="40" t="e">
        <f t="shared" si="163"/>
        <v>#N/A</v>
      </c>
      <c r="AP79" s="9"/>
      <c r="AQ79" s="71" t="str">
        <f t="shared" si="164"/>
        <v/>
      </c>
      <c r="AR79" s="10" t="str">
        <f>IF(AND(Sufficient_data="Yes",Include_study="Yes",Subgroup&lt;&gt;""),IF(COUNTIFS(Input!F$2:F78,"="&amp;"Yes",Input!C$2:C78,"="&amp;"Yes",Input!G$2:G78,"="&amp;Subgroup)&gt;0,"",Subgroup),"")</f>
        <v/>
      </c>
      <c r="AS79" s="26" t="str">
        <f t="shared" si="165"/>
        <v/>
      </c>
      <c r="AT79" s="14" t="str">
        <f t="shared" si="166"/>
        <v/>
      </c>
      <c r="AU79" s="10" t="str">
        <f t="shared" si="167"/>
        <v/>
      </c>
      <c r="AV79" s="19" t="str">
        <f t="shared" si="168"/>
        <v/>
      </c>
      <c r="AW79" s="10" t="str">
        <f t="shared" si="169"/>
        <v/>
      </c>
      <c r="AX79" s="10" t="str">
        <f t="shared" si="170"/>
        <v/>
      </c>
      <c r="AY79" s="10" t="str">
        <f t="shared" si="196"/>
        <v/>
      </c>
      <c r="AZ79" s="10" t="str">
        <f t="shared" si="171"/>
        <v/>
      </c>
      <c r="BA79" s="10" t="str">
        <f t="shared" si="172"/>
        <v/>
      </c>
      <c r="BB79" s="10" t="str">
        <f t="shared" si="197"/>
        <v/>
      </c>
      <c r="BC79" s="10" t="str">
        <f t="shared" si="173"/>
        <v/>
      </c>
      <c r="BD79" s="26" t="str">
        <f t="shared" si="174"/>
        <v/>
      </c>
      <c r="BE79" s="10" t="str">
        <f t="shared" si="198"/>
        <v/>
      </c>
      <c r="BF79" s="10" t="str">
        <f t="shared" si="199"/>
        <v/>
      </c>
      <c r="BG79" s="10" t="str">
        <f t="shared" si="175"/>
        <v/>
      </c>
      <c r="BH79" s="10" t="str">
        <f t="shared" si="176"/>
        <v/>
      </c>
      <c r="BI79" s="10" t="str">
        <f t="shared" si="200"/>
        <v/>
      </c>
      <c r="BJ79" s="10" t="str">
        <f t="shared" si="201"/>
        <v/>
      </c>
      <c r="BK79" s="10" t="str">
        <f t="shared" si="177"/>
        <v/>
      </c>
      <c r="BL79" s="10" t="str">
        <f t="shared" si="178"/>
        <v/>
      </c>
      <c r="BM79" s="10" t="str">
        <f t="shared" si="179"/>
        <v/>
      </c>
      <c r="BN79" s="10" t="e">
        <f t="shared" si="180"/>
        <v>#N/A</v>
      </c>
      <c r="BO79" s="10" t="str">
        <f t="shared" si="181"/>
        <v/>
      </c>
      <c r="BP79" s="10" t="str">
        <f t="shared" si="182"/>
        <v/>
      </c>
      <c r="BQ79" s="10" t="str">
        <f t="shared" si="202"/>
        <v/>
      </c>
      <c r="BR79" s="28" t="str">
        <f t="shared" si="183"/>
        <v/>
      </c>
      <c r="BS79" s="40" t="str">
        <f t="shared" si="209"/>
        <v/>
      </c>
      <c r="BX79" s="138"/>
      <c r="BY79" s="10" t="e">
        <f t="shared" si="144"/>
        <v>#N/A</v>
      </c>
      <c r="BZ79" s="10" t="e">
        <f t="shared" si="145"/>
        <v>#N/A</v>
      </c>
      <c r="CA79" s="10" t="str">
        <f t="shared" si="146"/>
        <v/>
      </c>
      <c r="CB79" s="10" t="str">
        <f>IF(AND(Sufficient_data="Yes",Include_study="Yes",Moderator&lt;&gt;""),'Moderator Analysis'!F:F-CL$2,"")</f>
        <v/>
      </c>
      <c r="CC79" s="10" t="str">
        <f>IF(AND(Sufficient_data="Yes",Include_study="Yes",Moderator&lt;&gt;""),'Moderator Analysis'!E:E-CL$3,"")</f>
        <v/>
      </c>
      <c r="CD79" s="40" t="str">
        <f>IF(AND(Sufficient_data="Yes",Include_study="Yes",Moderator&lt;&gt;""),CA:CA*('Moderator Analysis'!F:F-CL$5-CL$4*'Moderator Analysis'!E:E)^2,"")</f>
        <v/>
      </c>
      <c r="CE79" s="9"/>
      <c r="CF79" s="75" t="str">
        <f t="shared" si="184"/>
        <v/>
      </c>
      <c r="CG79" s="18" t="str">
        <f>IF(AND(Sufficient_data="Yes",Include_study="Yes",CF79&lt;&gt;""),'Moderator Analysis'!F:F-'Moderator Analysis'!J$37,"")</f>
        <v/>
      </c>
      <c r="CH79" s="18" t="str">
        <f>IF(AND(Sufficient_data="Yes",Include_study="Yes",CF79&lt;&gt;""),'Moderator Analysis'!E:E-SUMPRODUCT('Moderator Analysis'!E:E,CF:CF)/SUM(CF:CF),"")</f>
        <v/>
      </c>
      <c r="CI79" s="79" t="str">
        <f>IF(AND(Sufficient_data="Yes",Include_study="Yes",CF79&lt;&gt;""),CF:CF*('Moderator Analysis'!F:F-'Moderator Analysis'!J$29-'Moderator Analysis'!J$30*'Moderator Analysis'!E:E)^2,"")</f>
        <v/>
      </c>
      <c r="CN79" s="138"/>
      <c r="CO79" s="140"/>
      <c r="CP79" s="28" t="str">
        <f>IF(AND(Include_study="Yes",Sufficient_data="Yes"),1/'Publication Bias Analysis'!F79^2,"")</f>
        <v/>
      </c>
      <c r="CQ79" s="28" t="str">
        <f>IF(AND(Include_study="Yes",Sufficient_data="Yes"),1/('Publication Bias Analysis'!F:F^2+IF(Additional_model="Fixed effect",0,Calculations!DD$11)),"")</f>
        <v/>
      </c>
      <c r="CR79" s="28" t="str">
        <f>IF(AND(Include_study="Yes",Sufficient_data="Yes"),1/('Publication Bias Analysis'!F:F^2+IF(Additional_model="Fixed effect",0,'Publication Bias Analysis'!L$32)),"")</f>
        <v/>
      </c>
      <c r="CS79" s="28" t="str">
        <f>IF(AND(Include_study="Yes",Sufficient_data="Yes"),'Publication Bias Analysis'!E:E-IF(Trim_and_fill="Off",'Publication Bias Analysis'!I$29,'Publication Bias Analysis'!I$37),"")</f>
        <v/>
      </c>
      <c r="CT79" s="28" t="str">
        <f t="shared" si="203"/>
        <v/>
      </c>
      <c r="CU79" s="28" t="str">
        <f t="shared" si="204"/>
        <v/>
      </c>
      <c r="CV79" s="90" t="str">
        <f t="shared" si="205"/>
        <v/>
      </c>
      <c r="CW79" s="89" t="str">
        <f>IF(AND(Include_study="Yes",Sufficient_data="Yes"),CV:CV+IF(DH:DH&lt;0,-1,1)*COUNTIF(CV$2:CV78,CV:CV),"")</f>
        <v/>
      </c>
      <c r="CX79" s="89" t="str">
        <f>IF(AND(Include_study="Yes",Sufficient_data="Yes"),RANK(DL:DL,DL:DL,1)*IF(DK:DK&lt;0,-1,1)+IF(DK:DK&lt;0,-1,1)*COUNTIF(CV$2:CV78,CV:CV),"")</f>
        <v/>
      </c>
      <c r="CY79" s="89" t="str">
        <f>IF(AND(Include_study="Yes",Sufficient_data="Yes"),RANK(DO:DO,DO:DO,1)*IF(DN:DN&lt;0,-1,1)+IF(DN:DN&lt;0,-1,1)*COUNTIF(CV$2:CV78,CV:CV),"")</f>
        <v/>
      </c>
      <c r="CZ79" s="10" t="e">
        <f>IF(AND(Include_study="Yes",Sufficient_data="Yes"),'Publication Bias Analysis'!E:E,NA())</f>
        <v>#N/A</v>
      </c>
      <c r="DA79" s="40" t="e">
        <f>IF(AND(Include_study="Yes",Sufficient_data="Yes"),'Publication Bias Analysis'!F:F,NA())</f>
        <v>#N/A</v>
      </c>
      <c r="DG79" s="133"/>
      <c r="DH79" s="28" t="str">
        <f>IF(AND(Include_study="Yes",Sufficient_data="Yes"),IF('Publication Bias Analysis'!L$38="Left",CZ:CZ-'Publication Bias Analysis'!I$29,'Publication Bias Analysis'!I$29-'Publication Bias Analysis'!E:E),"")</f>
        <v/>
      </c>
      <c r="DI79" s="28" t="str">
        <f t="shared" si="211"/>
        <v/>
      </c>
      <c r="DJ79" s="40" t="str">
        <f>IF(AND(Include_study="Yes",Sufficient_data="Yes"),1/('Publication Bias Analysis'!F:F^2+IF(Additional_model="Fixed effect",0,$DS$6)),"")</f>
        <v/>
      </c>
      <c r="DK79" s="28" t="str">
        <f>IF(AND(Include_study="Yes",Sufficient_data="Yes"),IF('Publication Bias Analysis'!L$38="Left",CZ:CZ-DS$3,DS$3-'Publication Bias Analysis'!E:E),"")</f>
        <v/>
      </c>
      <c r="DL79" s="28" t="str">
        <f t="shared" si="212"/>
        <v/>
      </c>
      <c r="DM79" s="40" t="str">
        <f>IF(AND(DK79&lt;&gt;"",CW79&lt;=MAX(CW:CW)-DS$7),1/('Publication Bias Analysis'!F:F^2+IF(Additional_model="Fixed effect",0,$DS$13)),"")</f>
        <v/>
      </c>
      <c r="DN79" s="10" t="str">
        <f>IF(AND(Include_study="Yes",Sufficient_data="Yes"),IF('Publication Bias Analysis'!L$38="Left",CZ:CZ-DS$10,DS$10-CZ:CZ),"")</f>
        <v/>
      </c>
      <c r="DO79" s="10" t="str">
        <f t="shared" si="213"/>
        <v/>
      </c>
      <c r="DP79" s="40" t="str">
        <f t="shared" si="206"/>
        <v/>
      </c>
      <c r="EG79" s="133"/>
      <c r="EH79" s="10" t="str">
        <f t="shared" si="207"/>
        <v/>
      </c>
      <c r="EI79" s="40" t="str">
        <f>IF(AND(Include_study="Yes",Sufficient_data="Yes"),Z_score-('Publication Bias Analysis'!P$3+'Publication Bias Analysis'!P$4*Inverse_standard_error),"")</f>
        <v/>
      </c>
      <c r="EK79" s="133"/>
      <c r="EL79" s="10" t="str">
        <f>IF(AND(Include_study="Yes",Sufficient_data="Yes"),(CZ:CZ-SUMPRODUCT(Calculations!CP:CP,'Publication Bias Analysis'!E:E)/SUM(Calculations!CP:CP))/(SQRT(EM:EM)),"")</f>
        <v/>
      </c>
      <c r="EM79" s="10" t="str">
        <f>IF(AND(Include_study="Yes",Sufficient_data="Yes"),'Publication Bias Analysis'!F:F^2-1/(SUM(Calculations!CP:CP)),"")</f>
        <v/>
      </c>
      <c r="EN79" s="14" t="str">
        <f t="shared" si="214"/>
        <v/>
      </c>
      <c r="EO79" s="14" t="str">
        <f t="shared" si="215"/>
        <v/>
      </c>
      <c r="EP79" s="14" t="str">
        <f>IF(AND(Include_study="Yes",Sufficient_data="Yes"),COUNTIFS(EN$2:EN78,"&lt;"&amp;EN79,EO$2:EO78,"&lt;"&amp;EO79)+COUNTIFS(EN80:EN$201,"&lt;"&amp;EN79,EO80:EO$201,"&lt;"&amp;EO79)+COUNTIFS(EN$2:EN78,"&gt;"&amp;EN79,EO$2:EO78,"&gt;"&amp;EO79)+COUNTIFS(EN80:EN$201,"&gt;"&amp;EN79,EO80:EO$201,"&gt;"&amp;EO79),"")</f>
        <v/>
      </c>
      <c r="EQ79" s="83" t="str">
        <f>IF(AND(Include_study="Yes",Sufficient_data="Yes"),COUNTIFS(EN$2:EN78,"&lt;"&amp;EN79,EO$2:EO78,"&gt;"&amp;EO79)+COUNTIFS(EN80:EN$201,"&lt;"&amp;EN79,EO80:EO$201,"&gt;"&amp;EO79)+COUNTIFS(EN$2:EN78,"&gt;"&amp;EN79,EO$2:EO78,"&lt;"&amp;EO79)+COUNTIFS(EN80:EN$201,"&gt;"&amp;EN79,EO80:EO$201,"&lt;"&amp;EO79),"")</f>
        <v/>
      </c>
      <c r="ES79" s="133"/>
      <c r="EX79" s="133"/>
      <c r="EY79" s="10" t="e">
        <f t="shared" si="152"/>
        <v>#N/A</v>
      </c>
      <c r="EZ79" s="10" t="e">
        <f t="shared" si="153"/>
        <v>#N/A</v>
      </c>
      <c r="FA79" s="10" t="str">
        <f t="shared" si="154"/>
        <v/>
      </c>
      <c r="FB79" s="40" t="str">
        <f>IF(AND(Include_study="Yes",Sufficient_data="Yes"),Z_score-('Publication Bias Analysis'!AK107+'Publication Bias Analysis'!AK$31*Inverse_standard_error),"")</f>
        <v/>
      </c>
      <c r="FH79" s="133"/>
      <c r="FI79" s="14" t="str">
        <f>IF(Z_score&lt;&gt;"",RANK('Publication Bias Analysis'!AS:AS,'Publication Bias Analysis'!AS:AS,1)+COUNTIF('Publication Bias Analysis'!AS$2:AS78,'Publication Bias Analysis'!AS79),"")</f>
        <v/>
      </c>
      <c r="FJ79" s="10" t="str">
        <f t="shared" si="208"/>
        <v/>
      </c>
      <c r="FK79" s="10" t="e">
        <f>IF(AND(Include_study="Yes",Sufficient_data="Yes"),'Publication Bias Analysis'!AR79,NA())</f>
        <v>#N/A</v>
      </c>
      <c r="FL79" s="28" t="e">
        <f>IF(AND(Include_study="Yes",Sufficient_data="Yes"),'Publication Bias Analysis'!AS79,NA())</f>
        <v>#N/A</v>
      </c>
      <c r="FM79" s="10" t="str">
        <f>IF(AND(Include_study="Yes",Sufficient_data="Yes"),'Publication Bias Analysis'!AR:AR-AVERAGE('Publication Bias Analysis'!AR:AR),"")</f>
        <v/>
      </c>
      <c r="FN79" s="40" t="str">
        <f>IF(AND(Include_study="Yes",Sufficient_data="Yes"),FL:FL-('Publication Bias Analysis'!AV$30+FK:FK*'Publication Bias Analysis'!AV$31),"")</f>
        <v/>
      </c>
      <c r="FT79" s="133"/>
      <c r="FU79" s="10" t="str">
        <f t="shared" si="156"/>
        <v/>
      </c>
      <c r="FV79" s="19" t="str">
        <f t="shared" si="185"/>
        <v/>
      </c>
      <c r="FW79" s="40" t="str">
        <f t="shared" si="210"/>
        <v/>
      </c>
    </row>
    <row r="80" spans="1:179" x14ac:dyDescent="0.2">
      <c r="A80" s="129"/>
      <c r="B80" s="26" t="str">
        <f t="shared" si="157"/>
        <v/>
      </c>
      <c r="C80" s="26" t="str">
        <f>IF(B80&lt;&gt;"",IF(B80=0,COUNTIF(B$2:B79,0)+1,COUNTIF(B$2:B79,B80)+B80+COUNTIF(B:B,0)),"")</f>
        <v/>
      </c>
      <c r="D80" s="26" t="str">
        <f t="shared" si="92"/>
        <v/>
      </c>
      <c r="E80" s="10" t="str">
        <f>IF(AND(Sufficient_data="Yes",Include_study="Yes",Input!Study_name&lt;&gt;""),Input!Study_name,"")</f>
        <v/>
      </c>
      <c r="F80" s="10" t="str">
        <f>IF(AND(Sufficient_data="Yes",Include_study="Yes"),Input!Correlation,"")</f>
        <v/>
      </c>
      <c r="G80" s="10" t="str">
        <f t="shared" si="93"/>
        <v/>
      </c>
      <c r="H80" s="10" t="str">
        <f>IF(AND(Sufficient_data="Yes",Include_study="Yes"),Input!Number_of_subjects,"")</f>
        <v/>
      </c>
      <c r="I80" s="10" t="str">
        <f t="shared" si="186"/>
        <v/>
      </c>
      <c r="J80" s="10" t="str">
        <f t="shared" si="94"/>
        <v/>
      </c>
      <c r="K80" s="10" t="str">
        <f t="shared" si="95"/>
        <v/>
      </c>
      <c r="L80" s="10" t="str">
        <f t="shared" si="96"/>
        <v/>
      </c>
      <c r="M80" s="10" t="str">
        <f t="shared" si="187"/>
        <v/>
      </c>
      <c r="N80" s="10" t="str">
        <f t="shared" si="188"/>
        <v/>
      </c>
      <c r="O80" s="106" t="str">
        <f t="shared" si="189"/>
        <v/>
      </c>
      <c r="P80" s="68" t="str">
        <f t="shared" si="190"/>
        <v/>
      </c>
      <c r="R80" s="57" t="e">
        <f t="shared" si="101"/>
        <v>#N/A</v>
      </c>
      <c r="S80" s="10" t="e">
        <f t="shared" si="102"/>
        <v>#N/A</v>
      </c>
      <c r="T80" s="40" t="e">
        <f t="shared" si="103"/>
        <v>#N/A</v>
      </c>
      <c r="Y80" s="129"/>
      <c r="Z80" s="26" t="str">
        <f t="shared" si="191"/>
        <v/>
      </c>
      <c r="AA80" s="26" t="str">
        <f>IF(AND(Sufficient_data="Yes",Include_study="Yes",Input!Study_name&lt;&gt;"",Subgroup&lt;&gt;""),Input!Study_name,"")</f>
        <v/>
      </c>
      <c r="AB80" s="10" t="str">
        <f t="shared" si="105"/>
        <v/>
      </c>
      <c r="AC80" s="10" t="str">
        <f>IF(AND(Sufficient_data="Yes",Include_study="Yes",Subgroup&lt;&gt;""),Input!Correlation,"")</f>
        <v/>
      </c>
      <c r="AD80" s="10" t="str">
        <f t="shared" si="158"/>
        <v/>
      </c>
      <c r="AE80" s="10" t="str">
        <f t="shared" si="107"/>
        <v/>
      </c>
      <c r="AF80" s="10" t="str">
        <f t="shared" si="159"/>
        <v/>
      </c>
      <c r="AG80" s="10" t="str">
        <f t="shared" si="192"/>
        <v/>
      </c>
      <c r="AH80" s="4" t="str">
        <f t="shared" si="160"/>
        <v/>
      </c>
      <c r="AI80" s="35" t="str">
        <f t="shared" si="193"/>
        <v/>
      </c>
      <c r="AJ80" s="108" t="str">
        <f t="shared" si="194"/>
        <v/>
      </c>
      <c r="AK80" s="68" t="str">
        <f t="shared" si="195"/>
        <v/>
      </c>
      <c r="AL80" s="9"/>
      <c r="AM80" s="57" t="e">
        <f t="shared" si="161"/>
        <v>#N/A</v>
      </c>
      <c r="AN80" s="10" t="e">
        <f t="shared" si="162"/>
        <v>#N/A</v>
      </c>
      <c r="AO80" s="40" t="e">
        <f t="shared" si="163"/>
        <v>#N/A</v>
      </c>
      <c r="AP80" s="9"/>
      <c r="AQ80" s="71" t="str">
        <f t="shared" si="164"/>
        <v/>
      </c>
      <c r="AR80" s="10" t="str">
        <f>IF(AND(Sufficient_data="Yes",Include_study="Yes",Subgroup&lt;&gt;""),IF(COUNTIFS(Input!F$2:F79,"="&amp;"Yes",Input!C$2:C79,"="&amp;"Yes",Input!G$2:G79,"="&amp;Subgroup)&gt;0,"",Subgroup),"")</f>
        <v/>
      </c>
      <c r="AS80" s="26" t="str">
        <f t="shared" si="165"/>
        <v/>
      </c>
      <c r="AT80" s="14" t="str">
        <f t="shared" si="166"/>
        <v/>
      </c>
      <c r="AU80" s="10" t="str">
        <f t="shared" si="167"/>
        <v/>
      </c>
      <c r="AV80" s="19" t="str">
        <f t="shared" si="168"/>
        <v/>
      </c>
      <c r="AW80" s="10" t="str">
        <f t="shared" si="169"/>
        <v/>
      </c>
      <c r="AX80" s="10" t="str">
        <f t="shared" si="170"/>
        <v/>
      </c>
      <c r="AY80" s="10" t="str">
        <f t="shared" si="196"/>
        <v/>
      </c>
      <c r="AZ80" s="10" t="str">
        <f t="shared" si="171"/>
        <v/>
      </c>
      <c r="BA80" s="10" t="str">
        <f t="shared" si="172"/>
        <v/>
      </c>
      <c r="BB80" s="10" t="str">
        <f t="shared" si="197"/>
        <v/>
      </c>
      <c r="BC80" s="10" t="str">
        <f t="shared" si="173"/>
        <v/>
      </c>
      <c r="BD80" s="26" t="str">
        <f t="shared" si="174"/>
        <v/>
      </c>
      <c r="BE80" s="10" t="str">
        <f t="shared" si="198"/>
        <v/>
      </c>
      <c r="BF80" s="10" t="str">
        <f t="shared" si="199"/>
        <v/>
      </c>
      <c r="BG80" s="10" t="str">
        <f t="shared" si="175"/>
        <v/>
      </c>
      <c r="BH80" s="10" t="str">
        <f t="shared" si="176"/>
        <v/>
      </c>
      <c r="BI80" s="10" t="str">
        <f t="shared" si="200"/>
        <v/>
      </c>
      <c r="BJ80" s="10" t="str">
        <f t="shared" si="201"/>
        <v/>
      </c>
      <c r="BK80" s="10" t="str">
        <f t="shared" si="177"/>
        <v/>
      </c>
      <c r="BL80" s="10" t="str">
        <f t="shared" si="178"/>
        <v/>
      </c>
      <c r="BM80" s="10" t="str">
        <f t="shared" si="179"/>
        <v/>
      </c>
      <c r="BN80" s="10" t="e">
        <f t="shared" si="180"/>
        <v>#N/A</v>
      </c>
      <c r="BO80" s="10" t="str">
        <f t="shared" si="181"/>
        <v/>
      </c>
      <c r="BP80" s="10" t="str">
        <f t="shared" si="182"/>
        <v/>
      </c>
      <c r="BQ80" s="10" t="str">
        <f t="shared" si="202"/>
        <v/>
      </c>
      <c r="BR80" s="28" t="str">
        <f t="shared" si="183"/>
        <v/>
      </c>
      <c r="BS80" s="40" t="str">
        <f t="shared" si="209"/>
        <v/>
      </c>
      <c r="BX80" s="138"/>
      <c r="BY80" s="10" t="e">
        <f t="shared" si="144"/>
        <v>#N/A</v>
      </c>
      <c r="BZ80" s="10" t="e">
        <f t="shared" si="145"/>
        <v>#N/A</v>
      </c>
      <c r="CA80" s="10" t="str">
        <f t="shared" si="146"/>
        <v/>
      </c>
      <c r="CB80" s="10" t="str">
        <f>IF(AND(Sufficient_data="Yes",Include_study="Yes",Moderator&lt;&gt;""),'Moderator Analysis'!F:F-CL$2,"")</f>
        <v/>
      </c>
      <c r="CC80" s="10" t="str">
        <f>IF(AND(Sufficient_data="Yes",Include_study="Yes",Moderator&lt;&gt;""),'Moderator Analysis'!E:E-CL$3,"")</f>
        <v/>
      </c>
      <c r="CD80" s="40" t="str">
        <f>IF(AND(Sufficient_data="Yes",Include_study="Yes",Moderator&lt;&gt;""),CA:CA*('Moderator Analysis'!F:F-CL$5-CL$4*'Moderator Analysis'!E:E)^2,"")</f>
        <v/>
      </c>
      <c r="CE80" s="9"/>
      <c r="CF80" s="75" t="str">
        <f t="shared" si="184"/>
        <v/>
      </c>
      <c r="CG80" s="18" t="str">
        <f>IF(AND(Sufficient_data="Yes",Include_study="Yes",CF80&lt;&gt;""),'Moderator Analysis'!F:F-'Moderator Analysis'!J$37,"")</f>
        <v/>
      </c>
      <c r="CH80" s="18" t="str">
        <f>IF(AND(Sufficient_data="Yes",Include_study="Yes",CF80&lt;&gt;""),'Moderator Analysis'!E:E-SUMPRODUCT('Moderator Analysis'!E:E,CF:CF)/SUM(CF:CF),"")</f>
        <v/>
      </c>
      <c r="CI80" s="79" t="str">
        <f>IF(AND(Sufficient_data="Yes",Include_study="Yes",CF80&lt;&gt;""),CF:CF*('Moderator Analysis'!F:F-'Moderator Analysis'!J$29-'Moderator Analysis'!J$30*'Moderator Analysis'!E:E)^2,"")</f>
        <v/>
      </c>
      <c r="CN80" s="138"/>
      <c r="CO80" s="140"/>
      <c r="CP80" s="28" t="str">
        <f>IF(AND(Include_study="Yes",Sufficient_data="Yes"),1/'Publication Bias Analysis'!F80^2,"")</f>
        <v/>
      </c>
      <c r="CQ80" s="28" t="str">
        <f>IF(AND(Include_study="Yes",Sufficient_data="Yes"),1/('Publication Bias Analysis'!F:F^2+IF(Additional_model="Fixed effect",0,Calculations!DD$11)),"")</f>
        <v/>
      </c>
      <c r="CR80" s="28" t="str">
        <f>IF(AND(Include_study="Yes",Sufficient_data="Yes"),1/('Publication Bias Analysis'!F:F^2+IF(Additional_model="Fixed effect",0,'Publication Bias Analysis'!L$32)),"")</f>
        <v/>
      </c>
      <c r="CS80" s="28" t="str">
        <f>IF(AND(Include_study="Yes",Sufficient_data="Yes"),'Publication Bias Analysis'!E:E-IF(Trim_and_fill="Off",'Publication Bias Analysis'!I$29,'Publication Bias Analysis'!I$37),"")</f>
        <v/>
      </c>
      <c r="CT80" s="28" t="str">
        <f t="shared" si="203"/>
        <v/>
      </c>
      <c r="CU80" s="28" t="str">
        <f t="shared" si="204"/>
        <v/>
      </c>
      <c r="CV80" s="90" t="str">
        <f t="shared" si="205"/>
        <v/>
      </c>
      <c r="CW80" s="89" t="str">
        <f>IF(AND(Include_study="Yes",Sufficient_data="Yes"),CV:CV+IF(DH:DH&lt;0,-1,1)*COUNTIF(CV$2:CV79,CV:CV),"")</f>
        <v/>
      </c>
      <c r="CX80" s="89" t="str">
        <f>IF(AND(Include_study="Yes",Sufficient_data="Yes"),RANK(DL:DL,DL:DL,1)*IF(DK:DK&lt;0,-1,1)+IF(DK:DK&lt;0,-1,1)*COUNTIF(CV$2:CV79,CV:CV),"")</f>
        <v/>
      </c>
      <c r="CY80" s="89" t="str">
        <f>IF(AND(Include_study="Yes",Sufficient_data="Yes"),RANK(DO:DO,DO:DO,1)*IF(DN:DN&lt;0,-1,1)+IF(DN:DN&lt;0,-1,1)*COUNTIF(CV$2:CV79,CV:CV),"")</f>
        <v/>
      </c>
      <c r="CZ80" s="10" t="e">
        <f>IF(AND(Include_study="Yes",Sufficient_data="Yes"),'Publication Bias Analysis'!E:E,NA())</f>
        <v>#N/A</v>
      </c>
      <c r="DA80" s="40" t="e">
        <f>IF(AND(Include_study="Yes",Sufficient_data="Yes"),'Publication Bias Analysis'!F:F,NA())</f>
        <v>#N/A</v>
      </c>
      <c r="DG80" s="133"/>
      <c r="DH80" s="28" t="str">
        <f>IF(AND(Include_study="Yes",Sufficient_data="Yes"),IF('Publication Bias Analysis'!L$38="Left",CZ:CZ-'Publication Bias Analysis'!I$29,'Publication Bias Analysis'!I$29-'Publication Bias Analysis'!E:E),"")</f>
        <v/>
      </c>
      <c r="DI80" s="28" t="str">
        <f t="shared" si="211"/>
        <v/>
      </c>
      <c r="DJ80" s="40" t="str">
        <f>IF(AND(Include_study="Yes",Sufficient_data="Yes"),1/('Publication Bias Analysis'!F:F^2+IF(Additional_model="Fixed effect",0,$DS$6)),"")</f>
        <v/>
      </c>
      <c r="DK80" s="28" t="str">
        <f>IF(AND(Include_study="Yes",Sufficient_data="Yes"),IF('Publication Bias Analysis'!L$38="Left",CZ:CZ-DS$3,DS$3-'Publication Bias Analysis'!E:E),"")</f>
        <v/>
      </c>
      <c r="DL80" s="28" t="str">
        <f t="shared" si="212"/>
        <v/>
      </c>
      <c r="DM80" s="40" t="str">
        <f>IF(AND(DK80&lt;&gt;"",CW80&lt;=MAX(CW:CW)-DS$7),1/('Publication Bias Analysis'!F:F^2+IF(Additional_model="Fixed effect",0,$DS$13)),"")</f>
        <v/>
      </c>
      <c r="DN80" s="10" t="str">
        <f>IF(AND(Include_study="Yes",Sufficient_data="Yes"),IF('Publication Bias Analysis'!L$38="Left",CZ:CZ-DS$10,DS$10-CZ:CZ),"")</f>
        <v/>
      </c>
      <c r="DO80" s="10" t="str">
        <f t="shared" si="213"/>
        <v/>
      </c>
      <c r="DP80" s="40" t="str">
        <f t="shared" si="206"/>
        <v/>
      </c>
      <c r="EG80" s="133"/>
      <c r="EH80" s="10" t="str">
        <f t="shared" si="207"/>
        <v/>
      </c>
      <c r="EI80" s="40" t="str">
        <f>IF(AND(Include_study="Yes",Sufficient_data="Yes"),Z_score-('Publication Bias Analysis'!P$3+'Publication Bias Analysis'!P$4*Inverse_standard_error),"")</f>
        <v/>
      </c>
      <c r="EK80" s="133"/>
      <c r="EL80" s="10" t="str">
        <f>IF(AND(Include_study="Yes",Sufficient_data="Yes"),(CZ:CZ-SUMPRODUCT(Calculations!CP:CP,'Publication Bias Analysis'!E:E)/SUM(Calculations!CP:CP))/(SQRT(EM:EM)),"")</f>
        <v/>
      </c>
      <c r="EM80" s="10" t="str">
        <f>IF(AND(Include_study="Yes",Sufficient_data="Yes"),'Publication Bias Analysis'!F:F^2-1/(SUM(Calculations!CP:CP)),"")</f>
        <v/>
      </c>
      <c r="EN80" s="14" t="str">
        <f t="shared" si="214"/>
        <v/>
      </c>
      <c r="EO80" s="14" t="str">
        <f t="shared" si="215"/>
        <v/>
      </c>
      <c r="EP80" s="14" t="str">
        <f>IF(AND(Include_study="Yes",Sufficient_data="Yes"),COUNTIFS(EN$2:EN79,"&lt;"&amp;EN80,EO$2:EO79,"&lt;"&amp;EO80)+COUNTIFS(EN81:EN$201,"&lt;"&amp;EN80,EO81:EO$201,"&lt;"&amp;EO80)+COUNTIFS(EN$2:EN79,"&gt;"&amp;EN80,EO$2:EO79,"&gt;"&amp;EO80)+COUNTIFS(EN81:EN$201,"&gt;"&amp;EN80,EO81:EO$201,"&gt;"&amp;EO80),"")</f>
        <v/>
      </c>
      <c r="EQ80" s="83" t="str">
        <f>IF(AND(Include_study="Yes",Sufficient_data="Yes"),COUNTIFS(EN$2:EN79,"&lt;"&amp;EN80,EO$2:EO79,"&gt;"&amp;EO80)+COUNTIFS(EN81:EN$201,"&lt;"&amp;EN80,EO81:EO$201,"&gt;"&amp;EO80)+COUNTIFS(EN$2:EN79,"&gt;"&amp;EN80,EO$2:EO79,"&lt;"&amp;EO80)+COUNTIFS(EN81:EN$201,"&gt;"&amp;EN80,EO81:EO$201,"&lt;"&amp;EO80),"")</f>
        <v/>
      </c>
      <c r="ES80" s="133"/>
      <c r="EX80" s="133"/>
      <c r="EY80" s="10" t="e">
        <f t="shared" si="152"/>
        <v>#N/A</v>
      </c>
      <c r="EZ80" s="10" t="e">
        <f t="shared" si="153"/>
        <v>#N/A</v>
      </c>
      <c r="FA80" s="10" t="str">
        <f t="shared" si="154"/>
        <v/>
      </c>
      <c r="FB80" s="40" t="str">
        <f>IF(AND(Include_study="Yes",Sufficient_data="Yes"),Z_score-('Publication Bias Analysis'!AK108+'Publication Bias Analysis'!AK$31*Inverse_standard_error),"")</f>
        <v/>
      </c>
      <c r="FH80" s="133"/>
      <c r="FI80" s="14" t="str">
        <f>IF(Z_score&lt;&gt;"",RANK('Publication Bias Analysis'!AS:AS,'Publication Bias Analysis'!AS:AS,1)+COUNTIF('Publication Bias Analysis'!AS$2:AS79,'Publication Bias Analysis'!AS80),"")</f>
        <v/>
      </c>
      <c r="FJ80" s="10" t="str">
        <f t="shared" si="208"/>
        <v/>
      </c>
      <c r="FK80" s="10" t="e">
        <f>IF(AND(Include_study="Yes",Sufficient_data="Yes"),'Publication Bias Analysis'!AR80,NA())</f>
        <v>#N/A</v>
      </c>
      <c r="FL80" s="28" t="e">
        <f>IF(AND(Include_study="Yes",Sufficient_data="Yes"),'Publication Bias Analysis'!AS80,NA())</f>
        <v>#N/A</v>
      </c>
      <c r="FM80" s="10" t="str">
        <f>IF(AND(Include_study="Yes",Sufficient_data="Yes"),'Publication Bias Analysis'!AR:AR-AVERAGE('Publication Bias Analysis'!AR:AR),"")</f>
        <v/>
      </c>
      <c r="FN80" s="40" t="str">
        <f>IF(AND(Include_study="Yes",Sufficient_data="Yes"),FL:FL-('Publication Bias Analysis'!AV$30+FK:FK*'Publication Bias Analysis'!AV$31),"")</f>
        <v/>
      </c>
      <c r="FT80" s="133"/>
      <c r="FU80" s="10" t="str">
        <f t="shared" si="156"/>
        <v/>
      </c>
      <c r="FV80" s="19" t="str">
        <f t="shared" si="185"/>
        <v/>
      </c>
      <c r="FW80" s="40" t="str">
        <f t="shared" si="210"/>
        <v/>
      </c>
    </row>
    <row r="81" spans="1:179" x14ac:dyDescent="0.2">
      <c r="A81" s="129"/>
      <c r="B81" s="26" t="str">
        <f t="shared" si="157"/>
        <v/>
      </c>
      <c r="C81" s="26" t="str">
        <f>IF(B81&lt;&gt;"",IF(B81=0,COUNTIF(B$2:B80,0)+1,COUNTIF(B$2:B80,B81)+B81+COUNTIF(B:B,0)),"")</f>
        <v/>
      </c>
      <c r="D81" s="26" t="str">
        <f t="shared" si="92"/>
        <v/>
      </c>
      <c r="E81" s="10" t="str">
        <f>IF(AND(Sufficient_data="Yes",Include_study="Yes",Input!Study_name&lt;&gt;""),Input!Study_name,"")</f>
        <v/>
      </c>
      <c r="F81" s="10" t="str">
        <f>IF(AND(Sufficient_data="Yes",Include_study="Yes"),Input!Correlation,"")</f>
        <v/>
      </c>
      <c r="G81" s="10" t="str">
        <f t="shared" si="93"/>
        <v/>
      </c>
      <c r="H81" s="10" t="str">
        <f>IF(AND(Sufficient_data="Yes",Include_study="Yes"),Input!Number_of_subjects,"")</f>
        <v/>
      </c>
      <c r="I81" s="10" t="str">
        <f t="shared" si="186"/>
        <v/>
      </c>
      <c r="J81" s="10" t="str">
        <f t="shared" si="94"/>
        <v/>
      </c>
      <c r="K81" s="10" t="str">
        <f t="shared" si="95"/>
        <v/>
      </c>
      <c r="L81" s="10" t="str">
        <f t="shared" si="96"/>
        <v/>
      </c>
      <c r="M81" s="10" t="str">
        <f t="shared" si="187"/>
        <v/>
      </c>
      <c r="N81" s="10" t="str">
        <f t="shared" si="188"/>
        <v/>
      </c>
      <c r="O81" s="106" t="str">
        <f t="shared" si="189"/>
        <v/>
      </c>
      <c r="P81" s="68" t="str">
        <f t="shared" si="190"/>
        <v/>
      </c>
      <c r="R81" s="57" t="e">
        <f t="shared" si="101"/>
        <v>#N/A</v>
      </c>
      <c r="S81" s="10" t="e">
        <f t="shared" si="102"/>
        <v>#N/A</v>
      </c>
      <c r="T81" s="40" t="e">
        <f t="shared" si="103"/>
        <v>#N/A</v>
      </c>
      <c r="Y81" s="129"/>
      <c r="Z81" s="26" t="str">
        <f t="shared" si="191"/>
        <v/>
      </c>
      <c r="AA81" s="26" t="str">
        <f>IF(AND(Sufficient_data="Yes",Include_study="Yes",Input!Study_name&lt;&gt;"",Subgroup&lt;&gt;""),Input!Study_name,"")</f>
        <v/>
      </c>
      <c r="AB81" s="10" t="str">
        <f t="shared" si="105"/>
        <v/>
      </c>
      <c r="AC81" s="10" t="str">
        <f>IF(AND(Sufficient_data="Yes",Include_study="Yes",Subgroup&lt;&gt;""),Input!Correlation,"")</f>
        <v/>
      </c>
      <c r="AD81" s="10" t="str">
        <f t="shared" si="158"/>
        <v/>
      </c>
      <c r="AE81" s="10" t="str">
        <f t="shared" si="107"/>
        <v/>
      </c>
      <c r="AF81" s="10" t="str">
        <f t="shared" si="159"/>
        <v/>
      </c>
      <c r="AG81" s="10" t="str">
        <f t="shared" si="192"/>
        <v/>
      </c>
      <c r="AH81" s="4" t="str">
        <f t="shared" si="160"/>
        <v/>
      </c>
      <c r="AI81" s="35" t="str">
        <f t="shared" si="193"/>
        <v/>
      </c>
      <c r="AJ81" s="108" t="str">
        <f t="shared" si="194"/>
        <v/>
      </c>
      <c r="AK81" s="68" t="str">
        <f t="shared" si="195"/>
        <v/>
      </c>
      <c r="AL81" s="9"/>
      <c r="AM81" s="57" t="e">
        <f t="shared" si="161"/>
        <v>#N/A</v>
      </c>
      <c r="AN81" s="10" t="e">
        <f t="shared" si="162"/>
        <v>#N/A</v>
      </c>
      <c r="AO81" s="40" t="e">
        <f t="shared" si="163"/>
        <v>#N/A</v>
      </c>
      <c r="AP81" s="9"/>
      <c r="AQ81" s="71" t="str">
        <f t="shared" si="164"/>
        <v/>
      </c>
      <c r="AR81" s="10" t="str">
        <f>IF(AND(Sufficient_data="Yes",Include_study="Yes",Subgroup&lt;&gt;""),IF(COUNTIFS(Input!F$2:F80,"="&amp;"Yes",Input!C$2:C80,"="&amp;"Yes",Input!G$2:G80,"="&amp;Subgroup)&gt;0,"",Subgroup),"")</f>
        <v/>
      </c>
      <c r="AS81" s="26" t="str">
        <f t="shared" si="165"/>
        <v/>
      </c>
      <c r="AT81" s="14" t="str">
        <f t="shared" si="166"/>
        <v/>
      </c>
      <c r="AU81" s="10" t="str">
        <f t="shared" si="167"/>
        <v/>
      </c>
      <c r="AV81" s="19" t="str">
        <f t="shared" si="168"/>
        <v/>
      </c>
      <c r="AW81" s="10" t="str">
        <f t="shared" si="169"/>
        <v/>
      </c>
      <c r="AX81" s="10" t="str">
        <f t="shared" si="170"/>
        <v/>
      </c>
      <c r="AY81" s="10" t="str">
        <f t="shared" si="196"/>
        <v/>
      </c>
      <c r="AZ81" s="10" t="str">
        <f t="shared" si="171"/>
        <v/>
      </c>
      <c r="BA81" s="10" t="str">
        <f t="shared" si="172"/>
        <v/>
      </c>
      <c r="BB81" s="10" t="str">
        <f t="shared" si="197"/>
        <v/>
      </c>
      <c r="BC81" s="10" t="str">
        <f t="shared" si="173"/>
        <v/>
      </c>
      <c r="BD81" s="26" t="str">
        <f t="shared" si="174"/>
        <v/>
      </c>
      <c r="BE81" s="10" t="str">
        <f t="shared" si="198"/>
        <v/>
      </c>
      <c r="BF81" s="10" t="str">
        <f t="shared" si="199"/>
        <v/>
      </c>
      <c r="BG81" s="10" t="str">
        <f t="shared" si="175"/>
        <v/>
      </c>
      <c r="BH81" s="10" t="str">
        <f t="shared" si="176"/>
        <v/>
      </c>
      <c r="BI81" s="10" t="str">
        <f t="shared" si="200"/>
        <v/>
      </c>
      <c r="BJ81" s="10" t="str">
        <f t="shared" si="201"/>
        <v/>
      </c>
      <c r="BK81" s="10" t="str">
        <f t="shared" si="177"/>
        <v/>
      </c>
      <c r="BL81" s="10" t="str">
        <f t="shared" si="178"/>
        <v/>
      </c>
      <c r="BM81" s="10" t="str">
        <f t="shared" si="179"/>
        <v/>
      </c>
      <c r="BN81" s="10" t="e">
        <f t="shared" si="180"/>
        <v>#N/A</v>
      </c>
      <c r="BO81" s="10" t="str">
        <f t="shared" si="181"/>
        <v/>
      </c>
      <c r="BP81" s="10" t="str">
        <f t="shared" si="182"/>
        <v/>
      </c>
      <c r="BQ81" s="10" t="str">
        <f t="shared" si="202"/>
        <v/>
      </c>
      <c r="BR81" s="28" t="str">
        <f t="shared" si="183"/>
        <v/>
      </c>
      <c r="BS81" s="40" t="str">
        <f t="shared" si="209"/>
        <v/>
      </c>
      <c r="BX81" s="138"/>
      <c r="BY81" s="10" t="e">
        <f t="shared" si="144"/>
        <v>#N/A</v>
      </c>
      <c r="BZ81" s="10" t="e">
        <f t="shared" si="145"/>
        <v>#N/A</v>
      </c>
      <c r="CA81" s="10" t="str">
        <f t="shared" si="146"/>
        <v/>
      </c>
      <c r="CB81" s="10" t="str">
        <f>IF(AND(Sufficient_data="Yes",Include_study="Yes",Moderator&lt;&gt;""),'Moderator Analysis'!F:F-CL$2,"")</f>
        <v/>
      </c>
      <c r="CC81" s="10" t="str">
        <f>IF(AND(Sufficient_data="Yes",Include_study="Yes",Moderator&lt;&gt;""),'Moderator Analysis'!E:E-CL$3,"")</f>
        <v/>
      </c>
      <c r="CD81" s="40" t="str">
        <f>IF(AND(Sufficient_data="Yes",Include_study="Yes",Moderator&lt;&gt;""),CA:CA*('Moderator Analysis'!F:F-CL$5-CL$4*'Moderator Analysis'!E:E)^2,"")</f>
        <v/>
      </c>
      <c r="CE81" s="9"/>
      <c r="CF81" s="75" t="str">
        <f t="shared" si="184"/>
        <v/>
      </c>
      <c r="CG81" s="18" t="str">
        <f>IF(AND(Sufficient_data="Yes",Include_study="Yes",CF81&lt;&gt;""),'Moderator Analysis'!F:F-'Moderator Analysis'!J$37,"")</f>
        <v/>
      </c>
      <c r="CH81" s="18" t="str">
        <f>IF(AND(Sufficient_data="Yes",Include_study="Yes",CF81&lt;&gt;""),'Moderator Analysis'!E:E-SUMPRODUCT('Moderator Analysis'!E:E,CF:CF)/SUM(CF:CF),"")</f>
        <v/>
      </c>
      <c r="CI81" s="79" t="str">
        <f>IF(AND(Sufficient_data="Yes",Include_study="Yes",CF81&lt;&gt;""),CF:CF*('Moderator Analysis'!F:F-'Moderator Analysis'!J$29-'Moderator Analysis'!J$30*'Moderator Analysis'!E:E)^2,"")</f>
        <v/>
      </c>
      <c r="CN81" s="138"/>
      <c r="CO81" s="140"/>
      <c r="CP81" s="28" t="str">
        <f>IF(AND(Include_study="Yes",Sufficient_data="Yes"),1/'Publication Bias Analysis'!F81^2,"")</f>
        <v/>
      </c>
      <c r="CQ81" s="28" t="str">
        <f>IF(AND(Include_study="Yes",Sufficient_data="Yes"),1/('Publication Bias Analysis'!F:F^2+IF(Additional_model="Fixed effect",0,Calculations!DD$11)),"")</f>
        <v/>
      </c>
      <c r="CR81" s="28" t="str">
        <f>IF(AND(Include_study="Yes",Sufficient_data="Yes"),1/('Publication Bias Analysis'!F:F^2+IF(Additional_model="Fixed effect",0,'Publication Bias Analysis'!L$32)),"")</f>
        <v/>
      </c>
      <c r="CS81" s="28" t="str">
        <f>IF(AND(Include_study="Yes",Sufficient_data="Yes"),'Publication Bias Analysis'!E:E-IF(Trim_and_fill="Off",'Publication Bias Analysis'!I$29,'Publication Bias Analysis'!I$37),"")</f>
        <v/>
      </c>
      <c r="CT81" s="28" t="str">
        <f t="shared" si="203"/>
        <v/>
      </c>
      <c r="CU81" s="28" t="str">
        <f t="shared" si="204"/>
        <v/>
      </c>
      <c r="CV81" s="90" t="str">
        <f t="shared" si="205"/>
        <v/>
      </c>
      <c r="CW81" s="89" t="str">
        <f>IF(AND(Include_study="Yes",Sufficient_data="Yes"),CV:CV+IF(DH:DH&lt;0,-1,1)*COUNTIF(CV$2:CV80,CV:CV),"")</f>
        <v/>
      </c>
      <c r="CX81" s="89" t="str">
        <f>IF(AND(Include_study="Yes",Sufficient_data="Yes"),RANK(DL:DL,DL:DL,1)*IF(DK:DK&lt;0,-1,1)+IF(DK:DK&lt;0,-1,1)*COUNTIF(CV$2:CV80,CV:CV),"")</f>
        <v/>
      </c>
      <c r="CY81" s="89" t="str">
        <f>IF(AND(Include_study="Yes",Sufficient_data="Yes"),RANK(DO:DO,DO:DO,1)*IF(DN:DN&lt;0,-1,1)+IF(DN:DN&lt;0,-1,1)*COUNTIF(CV$2:CV80,CV:CV),"")</f>
        <v/>
      </c>
      <c r="CZ81" s="10" t="e">
        <f>IF(AND(Include_study="Yes",Sufficient_data="Yes"),'Publication Bias Analysis'!E:E,NA())</f>
        <v>#N/A</v>
      </c>
      <c r="DA81" s="40" t="e">
        <f>IF(AND(Include_study="Yes",Sufficient_data="Yes"),'Publication Bias Analysis'!F:F,NA())</f>
        <v>#N/A</v>
      </c>
      <c r="DG81" s="133"/>
      <c r="DH81" s="28" t="str">
        <f>IF(AND(Include_study="Yes",Sufficient_data="Yes"),IF('Publication Bias Analysis'!L$38="Left",CZ:CZ-'Publication Bias Analysis'!I$29,'Publication Bias Analysis'!I$29-'Publication Bias Analysis'!E:E),"")</f>
        <v/>
      </c>
      <c r="DI81" s="28" t="str">
        <f t="shared" si="211"/>
        <v/>
      </c>
      <c r="DJ81" s="40" t="str">
        <f>IF(AND(Include_study="Yes",Sufficient_data="Yes"),1/('Publication Bias Analysis'!F:F^2+IF(Additional_model="Fixed effect",0,$DS$6)),"")</f>
        <v/>
      </c>
      <c r="DK81" s="28" t="str">
        <f>IF(AND(Include_study="Yes",Sufficient_data="Yes"),IF('Publication Bias Analysis'!L$38="Left",CZ:CZ-DS$3,DS$3-'Publication Bias Analysis'!E:E),"")</f>
        <v/>
      </c>
      <c r="DL81" s="28" t="str">
        <f t="shared" si="212"/>
        <v/>
      </c>
      <c r="DM81" s="40" t="str">
        <f>IF(AND(DK81&lt;&gt;"",CW81&lt;=MAX(CW:CW)-DS$7),1/('Publication Bias Analysis'!F:F^2+IF(Additional_model="Fixed effect",0,$DS$13)),"")</f>
        <v/>
      </c>
      <c r="DN81" s="10" t="str">
        <f>IF(AND(Include_study="Yes",Sufficient_data="Yes"),IF('Publication Bias Analysis'!L$38="Left",CZ:CZ-DS$10,DS$10-CZ:CZ),"")</f>
        <v/>
      </c>
      <c r="DO81" s="10" t="str">
        <f t="shared" si="213"/>
        <v/>
      </c>
      <c r="DP81" s="40" t="str">
        <f t="shared" si="206"/>
        <v/>
      </c>
      <c r="EG81" s="133"/>
      <c r="EH81" s="10" t="str">
        <f t="shared" si="207"/>
        <v/>
      </c>
      <c r="EI81" s="40" t="str">
        <f>IF(AND(Include_study="Yes",Sufficient_data="Yes"),Z_score-('Publication Bias Analysis'!P$3+'Publication Bias Analysis'!P$4*Inverse_standard_error),"")</f>
        <v/>
      </c>
      <c r="EK81" s="133"/>
      <c r="EL81" s="10" t="str">
        <f>IF(AND(Include_study="Yes",Sufficient_data="Yes"),(CZ:CZ-SUMPRODUCT(Calculations!CP:CP,'Publication Bias Analysis'!E:E)/SUM(Calculations!CP:CP))/(SQRT(EM:EM)),"")</f>
        <v/>
      </c>
      <c r="EM81" s="10" t="str">
        <f>IF(AND(Include_study="Yes",Sufficient_data="Yes"),'Publication Bias Analysis'!F:F^2-1/(SUM(Calculations!CP:CP)),"")</f>
        <v/>
      </c>
      <c r="EN81" s="14" t="str">
        <f t="shared" si="214"/>
        <v/>
      </c>
      <c r="EO81" s="14" t="str">
        <f t="shared" si="215"/>
        <v/>
      </c>
      <c r="EP81" s="14" t="str">
        <f>IF(AND(Include_study="Yes",Sufficient_data="Yes"),COUNTIFS(EN$2:EN80,"&lt;"&amp;EN81,EO$2:EO80,"&lt;"&amp;EO81)+COUNTIFS(EN82:EN$201,"&lt;"&amp;EN81,EO82:EO$201,"&lt;"&amp;EO81)+COUNTIFS(EN$2:EN80,"&gt;"&amp;EN81,EO$2:EO80,"&gt;"&amp;EO81)+COUNTIFS(EN82:EN$201,"&gt;"&amp;EN81,EO82:EO$201,"&gt;"&amp;EO81),"")</f>
        <v/>
      </c>
      <c r="EQ81" s="83" t="str">
        <f>IF(AND(Include_study="Yes",Sufficient_data="Yes"),COUNTIFS(EN$2:EN80,"&lt;"&amp;EN81,EO$2:EO80,"&gt;"&amp;EO81)+COUNTIFS(EN82:EN$201,"&lt;"&amp;EN81,EO82:EO$201,"&gt;"&amp;EO81)+COUNTIFS(EN$2:EN80,"&gt;"&amp;EN81,EO$2:EO80,"&lt;"&amp;EO81)+COUNTIFS(EN82:EN$201,"&gt;"&amp;EN81,EO82:EO$201,"&lt;"&amp;EO81),"")</f>
        <v/>
      </c>
      <c r="ES81" s="133"/>
      <c r="EX81" s="133"/>
      <c r="EY81" s="10" t="e">
        <f t="shared" si="152"/>
        <v>#N/A</v>
      </c>
      <c r="EZ81" s="10" t="e">
        <f t="shared" si="153"/>
        <v>#N/A</v>
      </c>
      <c r="FA81" s="10" t="str">
        <f t="shared" si="154"/>
        <v/>
      </c>
      <c r="FB81" s="40" t="str">
        <f>IF(AND(Include_study="Yes",Sufficient_data="Yes"),Z_score-('Publication Bias Analysis'!AK109+'Publication Bias Analysis'!AK$31*Inverse_standard_error),"")</f>
        <v/>
      </c>
      <c r="FH81" s="133"/>
      <c r="FI81" s="14" t="str">
        <f>IF(Z_score&lt;&gt;"",RANK('Publication Bias Analysis'!AS:AS,'Publication Bias Analysis'!AS:AS,1)+COUNTIF('Publication Bias Analysis'!AS$2:AS80,'Publication Bias Analysis'!AS81),"")</f>
        <v/>
      </c>
      <c r="FJ81" s="10" t="str">
        <f t="shared" si="208"/>
        <v/>
      </c>
      <c r="FK81" s="10" t="e">
        <f>IF(AND(Include_study="Yes",Sufficient_data="Yes"),'Publication Bias Analysis'!AR81,NA())</f>
        <v>#N/A</v>
      </c>
      <c r="FL81" s="28" t="e">
        <f>IF(AND(Include_study="Yes",Sufficient_data="Yes"),'Publication Bias Analysis'!AS81,NA())</f>
        <v>#N/A</v>
      </c>
      <c r="FM81" s="10" t="str">
        <f>IF(AND(Include_study="Yes",Sufficient_data="Yes"),'Publication Bias Analysis'!AR:AR-AVERAGE('Publication Bias Analysis'!AR:AR),"")</f>
        <v/>
      </c>
      <c r="FN81" s="40" t="str">
        <f>IF(AND(Include_study="Yes",Sufficient_data="Yes"),FL:FL-('Publication Bias Analysis'!AV$30+FK:FK*'Publication Bias Analysis'!AV$31),"")</f>
        <v/>
      </c>
      <c r="FT81" s="133"/>
      <c r="FU81" s="10" t="str">
        <f t="shared" si="156"/>
        <v/>
      </c>
      <c r="FV81" s="19" t="str">
        <f t="shared" si="185"/>
        <v/>
      </c>
      <c r="FW81" s="40" t="str">
        <f t="shared" si="210"/>
        <v/>
      </c>
    </row>
    <row r="82" spans="1:179" x14ac:dyDescent="0.2">
      <c r="A82" s="129"/>
      <c r="B82" s="26" t="str">
        <f t="shared" si="157"/>
        <v/>
      </c>
      <c r="C82" s="26" t="str">
        <f>IF(B82&lt;&gt;"",IF(B82=0,COUNTIF(B$2:B81,0)+1,COUNTIF(B$2:B81,B82)+B82+COUNTIF(B:B,0)),"")</f>
        <v/>
      </c>
      <c r="D82" s="26" t="str">
        <f t="shared" si="92"/>
        <v/>
      </c>
      <c r="E82" s="10" t="str">
        <f>IF(AND(Sufficient_data="Yes",Include_study="Yes",Input!Study_name&lt;&gt;""),Input!Study_name,"")</f>
        <v/>
      </c>
      <c r="F82" s="10" t="str">
        <f>IF(AND(Sufficient_data="Yes",Include_study="Yes"),Input!Correlation,"")</f>
        <v/>
      </c>
      <c r="G82" s="10" t="str">
        <f t="shared" si="93"/>
        <v/>
      </c>
      <c r="H82" s="10" t="str">
        <f>IF(AND(Sufficient_data="Yes",Include_study="Yes"),Input!Number_of_subjects,"")</f>
        <v/>
      </c>
      <c r="I82" s="10" t="str">
        <f t="shared" si="186"/>
        <v/>
      </c>
      <c r="J82" s="10" t="str">
        <f t="shared" si="94"/>
        <v/>
      </c>
      <c r="K82" s="10" t="str">
        <f t="shared" si="95"/>
        <v/>
      </c>
      <c r="L82" s="10" t="str">
        <f t="shared" si="96"/>
        <v/>
      </c>
      <c r="M82" s="10" t="str">
        <f t="shared" si="187"/>
        <v/>
      </c>
      <c r="N82" s="10" t="str">
        <f t="shared" si="188"/>
        <v/>
      </c>
      <c r="O82" s="106" t="str">
        <f t="shared" si="189"/>
        <v/>
      </c>
      <c r="P82" s="68" t="str">
        <f t="shared" si="190"/>
        <v/>
      </c>
      <c r="R82" s="57" t="e">
        <f t="shared" si="101"/>
        <v>#N/A</v>
      </c>
      <c r="S82" s="10" t="e">
        <f t="shared" si="102"/>
        <v>#N/A</v>
      </c>
      <c r="T82" s="40" t="e">
        <f t="shared" si="103"/>
        <v>#N/A</v>
      </c>
      <c r="Y82" s="129"/>
      <c r="Z82" s="26" t="str">
        <f t="shared" si="191"/>
        <v/>
      </c>
      <c r="AA82" s="26" t="str">
        <f>IF(AND(Sufficient_data="Yes",Include_study="Yes",Input!Study_name&lt;&gt;"",Subgroup&lt;&gt;""),Input!Study_name,"")</f>
        <v/>
      </c>
      <c r="AB82" s="10" t="str">
        <f t="shared" si="105"/>
        <v/>
      </c>
      <c r="AC82" s="10" t="str">
        <f>IF(AND(Sufficient_data="Yes",Include_study="Yes",Subgroup&lt;&gt;""),Input!Correlation,"")</f>
        <v/>
      </c>
      <c r="AD82" s="10" t="str">
        <f t="shared" si="158"/>
        <v/>
      </c>
      <c r="AE82" s="10" t="str">
        <f t="shared" si="107"/>
        <v/>
      </c>
      <c r="AF82" s="10" t="str">
        <f t="shared" si="159"/>
        <v/>
      </c>
      <c r="AG82" s="10" t="str">
        <f t="shared" si="192"/>
        <v/>
      </c>
      <c r="AH82" s="4" t="str">
        <f t="shared" si="160"/>
        <v/>
      </c>
      <c r="AI82" s="35" t="str">
        <f t="shared" si="193"/>
        <v/>
      </c>
      <c r="AJ82" s="108" t="str">
        <f t="shared" si="194"/>
        <v/>
      </c>
      <c r="AK82" s="68" t="str">
        <f t="shared" si="195"/>
        <v/>
      </c>
      <c r="AL82" s="9"/>
      <c r="AM82" s="57" t="e">
        <f t="shared" si="161"/>
        <v>#N/A</v>
      </c>
      <c r="AN82" s="10" t="e">
        <f t="shared" si="162"/>
        <v>#N/A</v>
      </c>
      <c r="AO82" s="40" t="e">
        <f t="shared" si="163"/>
        <v>#N/A</v>
      </c>
      <c r="AP82" s="9"/>
      <c r="AQ82" s="71" t="str">
        <f t="shared" si="164"/>
        <v/>
      </c>
      <c r="AR82" s="10" t="str">
        <f>IF(AND(Sufficient_data="Yes",Include_study="Yes",Subgroup&lt;&gt;""),IF(COUNTIFS(Input!F$2:F81,"="&amp;"Yes",Input!C$2:C81,"="&amp;"Yes",Input!G$2:G81,"="&amp;Subgroup)&gt;0,"",Subgroup),"")</f>
        <v/>
      </c>
      <c r="AS82" s="26" t="str">
        <f t="shared" si="165"/>
        <v/>
      </c>
      <c r="AT82" s="14" t="str">
        <f t="shared" si="166"/>
        <v/>
      </c>
      <c r="AU82" s="10" t="str">
        <f t="shared" si="167"/>
        <v/>
      </c>
      <c r="AV82" s="19" t="str">
        <f t="shared" si="168"/>
        <v/>
      </c>
      <c r="AW82" s="10" t="str">
        <f t="shared" si="169"/>
        <v/>
      </c>
      <c r="AX82" s="10" t="str">
        <f t="shared" si="170"/>
        <v/>
      </c>
      <c r="AY82" s="10" t="str">
        <f t="shared" si="196"/>
        <v/>
      </c>
      <c r="AZ82" s="10" t="str">
        <f t="shared" si="171"/>
        <v/>
      </c>
      <c r="BA82" s="10" t="str">
        <f t="shared" si="172"/>
        <v/>
      </c>
      <c r="BB82" s="10" t="str">
        <f t="shared" si="197"/>
        <v/>
      </c>
      <c r="BC82" s="10" t="str">
        <f t="shared" si="173"/>
        <v/>
      </c>
      <c r="BD82" s="26" t="str">
        <f t="shared" si="174"/>
        <v/>
      </c>
      <c r="BE82" s="10" t="str">
        <f t="shared" si="198"/>
        <v/>
      </c>
      <c r="BF82" s="10" t="str">
        <f t="shared" si="199"/>
        <v/>
      </c>
      <c r="BG82" s="10" t="str">
        <f t="shared" si="175"/>
        <v/>
      </c>
      <c r="BH82" s="10" t="str">
        <f t="shared" si="176"/>
        <v/>
      </c>
      <c r="BI82" s="10" t="str">
        <f t="shared" si="200"/>
        <v/>
      </c>
      <c r="BJ82" s="10" t="str">
        <f t="shared" si="201"/>
        <v/>
      </c>
      <c r="BK82" s="10" t="str">
        <f t="shared" si="177"/>
        <v/>
      </c>
      <c r="BL82" s="10" t="str">
        <f t="shared" si="178"/>
        <v/>
      </c>
      <c r="BM82" s="10" t="str">
        <f t="shared" si="179"/>
        <v/>
      </c>
      <c r="BN82" s="10" t="e">
        <f t="shared" si="180"/>
        <v>#N/A</v>
      </c>
      <c r="BO82" s="10" t="str">
        <f t="shared" si="181"/>
        <v/>
      </c>
      <c r="BP82" s="10" t="str">
        <f t="shared" si="182"/>
        <v/>
      </c>
      <c r="BQ82" s="10" t="str">
        <f t="shared" si="202"/>
        <v/>
      </c>
      <c r="BR82" s="28" t="str">
        <f t="shared" si="183"/>
        <v/>
      </c>
      <c r="BS82" s="40" t="str">
        <f t="shared" si="209"/>
        <v/>
      </c>
      <c r="BX82" s="138"/>
      <c r="BY82" s="10" t="e">
        <f t="shared" si="144"/>
        <v>#N/A</v>
      </c>
      <c r="BZ82" s="10" t="e">
        <f t="shared" si="145"/>
        <v>#N/A</v>
      </c>
      <c r="CA82" s="10" t="str">
        <f t="shared" si="146"/>
        <v/>
      </c>
      <c r="CB82" s="10" t="str">
        <f>IF(AND(Sufficient_data="Yes",Include_study="Yes",Moderator&lt;&gt;""),'Moderator Analysis'!F:F-CL$2,"")</f>
        <v/>
      </c>
      <c r="CC82" s="10" t="str">
        <f>IF(AND(Sufficient_data="Yes",Include_study="Yes",Moderator&lt;&gt;""),'Moderator Analysis'!E:E-CL$3,"")</f>
        <v/>
      </c>
      <c r="CD82" s="40" t="str">
        <f>IF(AND(Sufficient_data="Yes",Include_study="Yes",Moderator&lt;&gt;""),CA:CA*('Moderator Analysis'!F:F-CL$5-CL$4*'Moderator Analysis'!E:E)^2,"")</f>
        <v/>
      </c>
      <c r="CE82" s="9"/>
      <c r="CF82" s="75" t="str">
        <f t="shared" si="184"/>
        <v/>
      </c>
      <c r="CG82" s="18" t="str">
        <f>IF(AND(Sufficient_data="Yes",Include_study="Yes",CF82&lt;&gt;""),'Moderator Analysis'!F:F-'Moderator Analysis'!J$37,"")</f>
        <v/>
      </c>
      <c r="CH82" s="18" t="str">
        <f>IF(AND(Sufficient_data="Yes",Include_study="Yes",CF82&lt;&gt;""),'Moderator Analysis'!E:E-SUMPRODUCT('Moderator Analysis'!E:E,CF:CF)/SUM(CF:CF),"")</f>
        <v/>
      </c>
      <c r="CI82" s="79" t="str">
        <f>IF(AND(Sufficient_data="Yes",Include_study="Yes",CF82&lt;&gt;""),CF:CF*('Moderator Analysis'!F:F-'Moderator Analysis'!J$29-'Moderator Analysis'!J$30*'Moderator Analysis'!E:E)^2,"")</f>
        <v/>
      </c>
      <c r="CN82" s="138"/>
      <c r="CO82" s="140"/>
      <c r="CP82" s="28" t="str">
        <f>IF(AND(Include_study="Yes",Sufficient_data="Yes"),1/'Publication Bias Analysis'!F82^2,"")</f>
        <v/>
      </c>
      <c r="CQ82" s="28" t="str">
        <f>IF(AND(Include_study="Yes",Sufficient_data="Yes"),1/('Publication Bias Analysis'!F:F^2+IF(Additional_model="Fixed effect",0,Calculations!DD$11)),"")</f>
        <v/>
      </c>
      <c r="CR82" s="28" t="str">
        <f>IF(AND(Include_study="Yes",Sufficient_data="Yes"),1/('Publication Bias Analysis'!F:F^2+IF(Additional_model="Fixed effect",0,'Publication Bias Analysis'!L$32)),"")</f>
        <v/>
      </c>
      <c r="CS82" s="28" t="str">
        <f>IF(AND(Include_study="Yes",Sufficient_data="Yes"),'Publication Bias Analysis'!E:E-IF(Trim_and_fill="Off",'Publication Bias Analysis'!I$29,'Publication Bias Analysis'!I$37),"")</f>
        <v/>
      </c>
      <c r="CT82" s="28" t="str">
        <f t="shared" si="203"/>
        <v/>
      </c>
      <c r="CU82" s="28" t="str">
        <f t="shared" si="204"/>
        <v/>
      </c>
      <c r="CV82" s="90" t="str">
        <f t="shared" si="205"/>
        <v/>
      </c>
      <c r="CW82" s="89" t="str">
        <f>IF(AND(Include_study="Yes",Sufficient_data="Yes"),CV:CV+IF(DH:DH&lt;0,-1,1)*COUNTIF(CV$2:CV81,CV:CV),"")</f>
        <v/>
      </c>
      <c r="CX82" s="89" t="str">
        <f>IF(AND(Include_study="Yes",Sufficient_data="Yes"),RANK(DL:DL,DL:DL,1)*IF(DK:DK&lt;0,-1,1)+IF(DK:DK&lt;0,-1,1)*COUNTIF(CV$2:CV81,CV:CV),"")</f>
        <v/>
      </c>
      <c r="CY82" s="89" t="str">
        <f>IF(AND(Include_study="Yes",Sufficient_data="Yes"),RANK(DO:DO,DO:DO,1)*IF(DN:DN&lt;0,-1,1)+IF(DN:DN&lt;0,-1,1)*COUNTIF(CV$2:CV81,CV:CV),"")</f>
        <v/>
      </c>
      <c r="CZ82" s="10" t="e">
        <f>IF(AND(Include_study="Yes",Sufficient_data="Yes"),'Publication Bias Analysis'!E:E,NA())</f>
        <v>#N/A</v>
      </c>
      <c r="DA82" s="40" t="e">
        <f>IF(AND(Include_study="Yes",Sufficient_data="Yes"),'Publication Bias Analysis'!F:F,NA())</f>
        <v>#N/A</v>
      </c>
      <c r="DG82" s="133"/>
      <c r="DH82" s="28" t="str">
        <f>IF(AND(Include_study="Yes",Sufficient_data="Yes"),IF('Publication Bias Analysis'!L$38="Left",CZ:CZ-'Publication Bias Analysis'!I$29,'Publication Bias Analysis'!I$29-'Publication Bias Analysis'!E:E),"")</f>
        <v/>
      </c>
      <c r="DI82" s="28" t="str">
        <f t="shared" si="211"/>
        <v/>
      </c>
      <c r="DJ82" s="40" t="str">
        <f>IF(AND(Include_study="Yes",Sufficient_data="Yes"),1/('Publication Bias Analysis'!F:F^2+IF(Additional_model="Fixed effect",0,$DS$6)),"")</f>
        <v/>
      </c>
      <c r="DK82" s="28" t="str">
        <f>IF(AND(Include_study="Yes",Sufficient_data="Yes"),IF('Publication Bias Analysis'!L$38="Left",CZ:CZ-DS$3,DS$3-'Publication Bias Analysis'!E:E),"")</f>
        <v/>
      </c>
      <c r="DL82" s="28" t="str">
        <f t="shared" si="212"/>
        <v/>
      </c>
      <c r="DM82" s="40" t="str">
        <f>IF(AND(DK82&lt;&gt;"",CW82&lt;=MAX(CW:CW)-DS$7),1/('Publication Bias Analysis'!F:F^2+IF(Additional_model="Fixed effect",0,$DS$13)),"")</f>
        <v/>
      </c>
      <c r="DN82" s="10" t="str">
        <f>IF(AND(Include_study="Yes",Sufficient_data="Yes"),IF('Publication Bias Analysis'!L$38="Left",CZ:CZ-DS$10,DS$10-CZ:CZ),"")</f>
        <v/>
      </c>
      <c r="DO82" s="10" t="str">
        <f t="shared" si="213"/>
        <v/>
      </c>
      <c r="DP82" s="40" t="str">
        <f t="shared" si="206"/>
        <v/>
      </c>
      <c r="EG82" s="133"/>
      <c r="EH82" s="10" t="str">
        <f t="shared" si="207"/>
        <v/>
      </c>
      <c r="EI82" s="40" t="str">
        <f>IF(AND(Include_study="Yes",Sufficient_data="Yes"),Z_score-('Publication Bias Analysis'!P$3+'Publication Bias Analysis'!P$4*Inverse_standard_error),"")</f>
        <v/>
      </c>
      <c r="EK82" s="133"/>
      <c r="EL82" s="10" t="str">
        <f>IF(AND(Include_study="Yes",Sufficient_data="Yes"),(CZ:CZ-SUMPRODUCT(Calculations!CP:CP,'Publication Bias Analysis'!E:E)/SUM(Calculations!CP:CP))/(SQRT(EM:EM)),"")</f>
        <v/>
      </c>
      <c r="EM82" s="10" t="str">
        <f>IF(AND(Include_study="Yes",Sufficient_data="Yes"),'Publication Bias Analysis'!F:F^2-1/(SUM(Calculations!CP:CP)),"")</f>
        <v/>
      </c>
      <c r="EN82" s="14" t="str">
        <f t="shared" si="214"/>
        <v/>
      </c>
      <c r="EO82" s="14" t="str">
        <f t="shared" si="215"/>
        <v/>
      </c>
      <c r="EP82" s="14" t="str">
        <f>IF(AND(Include_study="Yes",Sufficient_data="Yes"),COUNTIFS(EN$2:EN81,"&lt;"&amp;EN82,EO$2:EO81,"&lt;"&amp;EO82)+COUNTIFS(EN83:EN$201,"&lt;"&amp;EN82,EO83:EO$201,"&lt;"&amp;EO82)+COUNTIFS(EN$2:EN81,"&gt;"&amp;EN82,EO$2:EO81,"&gt;"&amp;EO82)+COUNTIFS(EN83:EN$201,"&gt;"&amp;EN82,EO83:EO$201,"&gt;"&amp;EO82),"")</f>
        <v/>
      </c>
      <c r="EQ82" s="83" t="str">
        <f>IF(AND(Include_study="Yes",Sufficient_data="Yes"),COUNTIFS(EN$2:EN81,"&lt;"&amp;EN82,EO$2:EO81,"&gt;"&amp;EO82)+COUNTIFS(EN83:EN$201,"&lt;"&amp;EN82,EO83:EO$201,"&gt;"&amp;EO82)+COUNTIFS(EN$2:EN81,"&gt;"&amp;EN82,EO$2:EO81,"&lt;"&amp;EO82)+COUNTIFS(EN83:EN$201,"&gt;"&amp;EN82,EO83:EO$201,"&lt;"&amp;EO82),"")</f>
        <v/>
      </c>
      <c r="ES82" s="133"/>
      <c r="EX82" s="133"/>
      <c r="EY82" s="10" t="e">
        <f t="shared" si="152"/>
        <v>#N/A</v>
      </c>
      <c r="EZ82" s="10" t="e">
        <f t="shared" si="153"/>
        <v>#N/A</v>
      </c>
      <c r="FA82" s="10" t="str">
        <f t="shared" si="154"/>
        <v/>
      </c>
      <c r="FB82" s="40" t="str">
        <f>IF(AND(Include_study="Yes",Sufficient_data="Yes"),Z_score-('Publication Bias Analysis'!AK110+'Publication Bias Analysis'!AK$31*Inverse_standard_error),"")</f>
        <v/>
      </c>
      <c r="FH82" s="133"/>
      <c r="FI82" s="14" t="str">
        <f>IF(Z_score&lt;&gt;"",RANK('Publication Bias Analysis'!AS:AS,'Publication Bias Analysis'!AS:AS,1)+COUNTIF('Publication Bias Analysis'!AS$2:AS81,'Publication Bias Analysis'!AS82),"")</f>
        <v/>
      </c>
      <c r="FJ82" s="10" t="str">
        <f t="shared" si="208"/>
        <v/>
      </c>
      <c r="FK82" s="10" t="e">
        <f>IF(AND(Include_study="Yes",Sufficient_data="Yes"),'Publication Bias Analysis'!AR82,NA())</f>
        <v>#N/A</v>
      </c>
      <c r="FL82" s="28" t="e">
        <f>IF(AND(Include_study="Yes",Sufficient_data="Yes"),'Publication Bias Analysis'!AS82,NA())</f>
        <v>#N/A</v>
      </c>
      <c r="FM82" s="10" t="str">
        <f>IF(AND(Include_study="Yes",Sufficient_data="Yes"),'Publication Bias Analysis'!AR:AR-AVERAGE('Publication Bias Analysis'!AR:AR),"")</f>
        <v/>
      </c>
      <c r="FN82" s="40" t="str">
        <f>IF(AND(Include_study="Yes",Sufficient_data="Yes"),FL:FL-('Publication Bias Analysis'!AV$30+FK:FK*'Publication Bias Analysis'!AV$31),"")</f>
        <v/>
      </c>
      <c r="FT82" s="133"/>
      <c r="FU82" s="10" t="str">
        <f t="shared" si="156"/>
        <v/>
      </c>
      <c r="FV82" s="19" t="str">
        <f t="shared" si="185"/>
        <v/>
      </c>
      <c r="FW82" s="40" t="str">
        <f t="shared" si="210"/>
        <v/>
      </c>
    </row>
    <row r="83" spans="1:179" x14ac:dyDescent="0.2">
      <c r="A83" s="129"/>
      <c r="B83" s="26" t="str">
        <f t="shared" si="157"/>
        <v/>
      </c>
      <c r="C83" s="26" t="str">
        <f>IF(B83&lt;&gt;"",IF(B83=0,COUNTIF(B$2:B82,0)+1,COUNTIF(B$2:B82,B83)+B83+COUNTIF(B:B,0)),"")</f>
        <v/>
      </c>
      <c r="D83" s="26" t="str">
        <f t="shared" si="92"/>
        <v/>
      </c>
      <c r="E83" s="10" t="str">
        <f>IF(AND(Sufficient_data="Yes",Include_study="Yes",Input!Study_name&lt;&gt;""),Input!Study_name,"")</f>
        <v/>
      </c>
      <c r="F83" s="10" t="str">
        <f>IF(AND(Sufficient_data="Yes",Include_study="Yes"),Input!Correlation,"")</f>
        <v/>
      </c>
      <c r="G83" s="10" t="str">
        <f t="shared" si="93"/>
        <v/>
      </c>
      <c r="H83" s="10" t="str">
        <f>IF(AND(Sufficient_data="Yes",Include_study="Yes"),Input!Number_of_subjects,"")</f>
        <v/>
      </c>
      <c r="I83" s="10" t="str">
        <f t="shared" si="186"/>
        <v/>
      </c>
      <c r="J83" s="10" t="str">
        <f t="shared" si="94"/>
        <v/>
      </c>
      <c r="K83" s="10" t="str">
        <f t="shared" si="95"/>
        <v/>
      </c>
      <c r="L83" s="10" t="str">
        <f t="shared" si="96"/>
        <v/>
      </c>
      <c r="M83" s="10" t="str">
        <f t="shared" si="187"/>
        <v/>
      </c>
      <c r="N83" s="10" t="str">
        <f t="shared" si="188"/>
        <v/>
      </c>
      <c r="O83" s="106" t="str">
        <f t="shared" si="189"/>
        <v/>
      </c>
      <c r="P83" s="68" t="str">
        <f t="shared" si="190"/>
        <v/>
      </c>
      <c r="R83" s="57" t="e">
        <f t="shared" si="101"/>
        <v>#N/A</v>
      </c>
      <c r="S83" s="10" t="e">
        <f t="shared" si="102"/>
        <v>#N/A</v>
      </c>
      <c r="T83" s="40" t="e">
        <f t="shared" si="103"/>
        <v>#N/A</v>
      </c>
      <c r="Y83" s="129"/>
      <c r="Z83" s="26" t="str">
        <f t="shared" si="191"/>
        <v/>
      </c>
      <c r="AA83" s="26" t="str">
        <f>IF(AND(Sufficient_data="Yes",Include_study="Yes",Input!Study_name&lt;&gt;"",Subgroup&lt;&gt;""),Input!Study_name,"")</f>
        <v/>
      </c>
      <c r="AB83" s="10" t="str">
        <f t="shared" si="105"/>
        <v/>
      </c>
      <c r="AC83" s="10" t="str">
        <f>IF(AND(Sufficient_data="Yes",Include_study="Yes",Subgroup&lt;&gt;""),Input!Correlation,"")</f>
        <v/>
      </c>
      <c r="AD83" s="10" t="str">
        <f t="shared" si="158"/>
        <v/>
      </c>
      <c r="AE83" s="10" t="str">
        <f t="shared" si="107"/>
        <v/>
      </c>
      <c r="AF83" s="10" t="str">
        <f t="shared" si="159"/>
        <v/>
      </c>
      <c r="AG83" s="10" t="str">
        <f t="shared" si="192"/>
        <v/>
      </c>
      <c r="AH83" s="4" t="str">
        <f t="shared" si="160"/>
        <v/>
      </c>
      <c r="AI83" s="35" t="str">
        <f t="shared" si="193"/>
        <v/>
      </c>
      <c r="AJ83" s="108" t="str">
        <f t="shared" si="194"/>
        <v/>
      </c>
      <c r="AK83" s="68" t="str">
        <f t="shared" si="195"/>
        <v/>
      </c>
      <c r="AL83" s="9"/>
      <c r="AM83" s="57" t="e">
        <f t="shared" si="161"/>
        <v>#N/A</v>
      </c>
      <c r="AN83" s="10" t="e">
        <f t="shared" si="162"/>
        <v>#N/A</v>
      </c>
      <c r="AO83" s="40" t="e">
        <f t="shared" si="163"/>
        <v>#N/A</v>
      </c>
      <c r="AP83" s="9"/>
      <c r="AQ83" s="71" t="str">
        <f t="shared" si="164"/>
        <v/>
      </c>
      <c r="AR83" s="10" t="str">
        <f>IF(AND(Sufficient_data="Yes",Include_study="Yes",Subgroup&lt;&gt;""),IF(COUNTIFS(Input!F$2:F82,"="&amp;"Yes",Input!C$2:C82,"="&amp;"Yes",Input!G$2:G82,"="&amp;Subgroup)&gt;0,"",Subgroup),"")</f>
        <v/>
      </c>
      <c r="AS83" s="26" t="str">
        <f t="shared" si="165"/>
        <v/>
      </c>
      <c r="AT83" s="14" t="str">
        <f t="shared" si="166"/>
        <v/>
      </c>
      <c r="AU83" s="10" t="str">
        <f t="shared" si="167"/>
        <v/>
      </c>
      <c r="AV83" s="19" t="str">
        <f t="shared" si="168"/>
        <v/>
      </c>
      <c r="AW83" s="10" t="str">
        <f t="shared" si="169"/>
        <v/>
      </c>
      <c r="AX83" s="10" t="str">
        <f t="shared" si="170"/>
        <v/>
      </c>
      <c r="AY83" s="10" t="str">
        <f t="shared" si="196"/>
        <v/>
      </c>
      <c r="AZ83" s="10" t="str">
        <f t="shared" si="171"/>
        <v/>
      </c>
      <c r="BA83" s="10" t="str">
        <f t="shared" si="172"/>
        <v/>
      </c>
      <c r="BB83" s="10" t="str">
        <f t="shared" si="197"/>
        <v/>
      </c>
      <c r="BC83" s="10" t="str">
        <f t="shared" si="173"/>
        <v/>
      </c>
      <c r="BD83" s="26" t="str">
        <f t="shared" si="174"/>
        <v/>
      </c>
      <c r="BE83" s="10" t="str">
        <f t="shared" si="198"/>
        <v/>
      </c>
      <c r="BF83" s="10" t="str">
        <f t="shared" si="199"/>
        <v/>
      </c>
      <c r="BG83" s="10" t="str">
        <f t="shared" si="175"/>
        <v/>
      </c>
      <c r="BH83" s="10" t="str">
        <f t="shared" si="176"/>
        <v/>
      </c>
      <c r="BI83" s="10" t="str">
        <f t="shared" si="200"/>
        <v/>
      </c>
      <c r="BJ83" s="10" t="str">
        <f t="shared" si="201"/>
        <v/>
      </c>
      <c r="BK83" s="10" t="str">
        <f t="shared" si="177"/>
        <v/>
      </c>
      <c r="BL83" s="10" t="str">
        <f t="shared" si="178"/>
        <v/>
      </c>
      <c r="BM83" s="10" t="str">
        <f t="shared" si="179"/>
        <v/>
      </c>
      <c r="BN83" s="10" t="e">
        <f t="shared" si="180"/>
        <v>#N/A</v>
      </c>
      <c r="BO83" s="10" t="str">
        <f t="shared" si="181"/>
        <v/>
      </c>
      <c r="BP83" s="10" t="str">
        <f t="shared" si="182"/>
        <v/>
      </c>
      <c r="BQ83" s="10" t="str">
        <f t="shared" si="202"/>
        <v/>
      </c>
      <c r="BR83" s="28" t="str">
        <f t="shared" si="183"/>
        <v/>
      </c>
      <c r="BS83" s="40" t="str">
        <f t="shared" si="209"/>
        <v/>
      </c>
      <c r="BX83" s="138"/>
      <c r="BY83" s="10" t="e">
        <f t="shared" si="144"/>
        <v>#N/A</v>
      </c>
      <c r="BZ83" s="10" t="e">
        <f t="shared" si="145"/>
        <v>#N/A</v>
      </c>
      <c r="CA83" s="10" t="str">
        <f t="shared" si="146"/>
        <v/>
      </c>
      <c r="CB83" s="10" t="str">
        <f>IF(AND(Sufficient_data="Yes",Include_study="Yes",Moderator&lt;&gt;""),'Moderator Analysis'!F:F-CL$2,"")</f>
        <v/>
      </c>
      <c r="CC83" s="10" t="str">
        <f>IF(AND(Sufficient_data="Yes",Include_study="Yes",Moderator&lt;&gt;""),'Moderator Analysis'!E:E-CL$3,"")</f>
        <v/>
      </c>
      <c r="CD83" s="40" t="str">
        <f>IF(AND(Sufficient_data="Yes",Include_study="Yes",Moderator&lt;&gt;""),CA:CA*('Moderator Analysis'!F:F-CL$5-CL$4*'Moderator Analysis'!E:E)^2,"")</f>
        <v/>
      </c>
      <c r="CE83" s="9"/>
      <c r="CF83" s="75" t="str">
        <f t="shared" si="184"/>
        <v/>
      </c>
      <c r="CG83" s="18" t="str">
        <f>IF(AND(Sufficient_data="Yes",Include_study="Yes",CF83&lt;&gt;""),'Moderator Analysis'!F:F-'Moderator Analysis'!J$37,"")</f>
        <v/>
      </c>
      <c r="CH83" s="18" t="str">
        <f>IF(AND(Sufficient_data="Yes",Include_study="Yes",CF83&lt;&gt;""),'Moderator Analysis'!E:E-SUMPRODUCT('Moderator Analysis'!E:E,CF:CF)/SUM(CF:CF),"")</f>
        <v/>
      </c>
      <c r="CI83" s="79" t="str">
        <f>IF(AND(Sufficient_data="Yes",Include_study="Yes",CF83&lt;&gt;""),CF:CF*('Moderator Analysis'!F:F-'Moderator Analysis'!J$29-'Moderator Analysis'!J$30*'Moderator Analysis'!E:E)^2,"")</f>
        <v/>
      </c>
      <c r="CN83" s="138"/>
      <c r="CO83" s="140"/>
      <c r="CP83" s="28" t="str">
        <f>IF(AND(Include_study="Yes",Sufficient_data="Yes"),1/'Publication Bias Analysis'!F83^2,"")</f>
        <v/>
      </c>
      <c r="CQ83" s="28" t="str">
        <f>IF(AND(Include_study="Yes",Sufficient_data="Yes"),1/('Publication Bias Analysis'!F:F^2+IF(Additional_model="Fixed effect",0,Calculations!DD$11)),"")</f>
        <v/>
      </c>
      <c r="CR83" s="28" t="str">
        <f>IF(AND(Include_study="Yes",Sufficient_data="Yes"),1/('Publication Bias Analysis'!F:F^2+IF(Additional_model="Fixed effect",0,'Publication Bias Analysis'!L$32)),"")</f>
        <v/>
      </c>
      <c r="CS83" s="28" t="str">
        <f>IF(AND(Include_study="Yes",Sufficient_data="Yes"),'Publication Bias Analysis'!E:E-IF(Trim_and_fill="Off",'Publication Bias Analysis'!I$29,'Publication Bias Analysis'!I$37),"")</f>
        <v/>
      </c>
      <c r="CT83" s="28" t="str">
        <f t="shared" si="203"/>
        <v/>
      </c>
      <c r="CU83" s="28" t="str">
        <f t="shared" si="204"/>
        <v/>
      </c>
      <c r="CV83" s="90" t="str">
        <f t="shared" si="205"/>
        <v/>
      </c>
      <c r="CW83" s="89" t="str">
        <f>IF(AND(Include_study="Yes",Sufficient_data="Yes"),CV:CV+IF(DH:DH&lt;0,-1,1)*COUNTIF(CV$2:CV82,CV:CV),"")</f>
        <v/>
      </c>
      <c r="CX83" s="89" t="str">
        <f>IF(AND(Include_study="Yes",Sufficient_data="Yes"),RANK(DL:DL,DL:DL,1)*IF(DK:DK&lt;0,-1,1)+IF(DK:DK&lt;0,-1,1)*COUNTIF(CV$2:CV82,CV:CV),"")</f>
        <v/>
      </c>
      <c r="CY83" s="89" t="str">
        <f>IF(AND(Include_study="Yes",Sufficient_data="Yes"),RANK(DO:DO,DO:DO,1)*IF(DN:DN&lt;0,-1,1)+IF(DN:DN&lt;0,-1,1)*COUNTIF(CV$2:CV82,CV:CV),"")</f>
        <v/>
      </c>
      <c r="CZ83" s="10" t="e">
        <f>IF(AND(Include_study="Yes",Sufficient_data="Yes"),'Publication Bias Analysis'!E:E,NA())</f>
        <v>#N/A</v>
      </c>
      <c r="DA83" s="40" t="e">
        <f>IF(AND(Include_study="Yes",Sufficient_data="Yes"),'Publication Bias Analysis'!F:F,NA())</f>
        <v>#N/A</v>
      </c>
      <c r="DG83" s="133"/>
      <c r="DH83" s="28" t="str">
        <f>IF(AND(Include_study="Yes",Sufficient_data="Yes"),IF('Publication Bias Analysis'!L$38="Left",CZ:CZ-'Publication Bias Analysis'!I$29,'Publication Bias Analysis'!I$29-'Publication Bias Analysis'!E:E),"")</f>
        <v/>
      </c>
      <c r="DI83" s="28" t="str">
        <f t="shared" si="211"/>
        <v/>
      </c>
      <c r="DJ83" s="40" t="str">
        <f>IF(AND(Include_study="Yes",Sufficient_data="Yes"),1/('Publication Bias Analysis'!F:F^2+IF(Additional_model="Fixed effect",0,$DS$6)),"")</f>
        <v/>
      </c>
      <c r="DK83" s="28" t="str">
        <f>IF(AND(Include_study="Yes",Sufficient_data="Yes"),IF('Publication Bias Analysis'!L$38="Left",CZ:CZ-DS$3,DS$3-'Publication Bias Analysis'!E:E),"")</f>
        <v/>
      </c>
      <c r="DL83" s="28" t="str">
        <f t="shared" si="212"/>
        <v/>
      </c>
      <c r="DM83" s="40" t="str">
        <f>IF(AND(DK83&lt;&gt;"",CW83&lt;=MAX(CW:CW)-DS$7),1/('Publication Bias Analysis'!F:F^2+IF(Additional_model="Fixed effect",0,$DS$13)),"")</f>
        <v/>
      </c>
      <c r="DN83" s="10" t="str">
        <f>IF(AND(Include_study="Yes",Sufficient_data="Yes"),IF('Publication Bias Analysis'!L$38="Left",CZ:CZ-DS$10,DS$10-CZ:CZ),"")</f>
        <v/>
      </c>
      <c r="DO83" s="10" t="str">
        <f t="shared" si="213"/>
        <v/>
      </c>
      <c r="DP83" s="40" t="str">
        <f t="shared" si="206"/>
        <v/>
      </c>
      <c r="EG83" s="133"/>
      <c r="EH83" s="10" t="str">
        <f t="shared" si="207"/>
        <v/>
      </c>
      <c r="EI83" s="40" t="str">
        <f>IF(AND(Include_study="Yes",Sufficient_data="Yes"),Z_score-('Publication Bias Analysis'!P$3+'Publication Bias Analysis'!P$4*Inverse_standard_error),"")</f>
        <v/>
      </c>
      <c r="EK83" s="133"/>
      <c r="EL83" s="10" t="str">
        <f>IF(AND(Include_study="Yes",Sufficient_data="Yes"),(CZ:CZ-SUMPRODUCT(Calculations!CP:CP,'Publication Bias Analysis'!E:E)/SUM(Calculations!CP:CP))/(SQRT(EM:EM)),"")</f>
        <v/>
      </c>
      <c r="EM83" s="10" t="str">
        <f>IF(AND(Include_study="Yes",Sufficient_data="Yes"),'Publication Bias Analysis'!F:F^2-1/(SUM(Calculations!CP:CP)),"")</f>
        <v/>
      </c>
      <c r="EN83" s="14" t="str">
        <f t="shared" si="214"/>
        <v/>
      </c>
      <c r="EO83" s="14" t="str">
        <f t="shared" si="215"/>
        <v/>
      </c>
      <c r="EP83" s="14" t="str">
        <f>IF(AND(Include_study="Yes",Sufficient_data="Yes"),COUNTIFS(EN$2:EN82,"&lt;"&amp;EN83,EO$2:EO82,"&lt;"&amp;EO83)+COUNTIFS(EN84:EN$201,"&lt;"&amp;EN83,EO84:EO$201,"&lt;"&amp;EO83)+COUNTIFS(EN$2:EN82,"&gt;"&amp;EN83,EO$2:EO82,"&gt;"&amp;EO83)+COUNTIFS(EN84:EN$201,"&gt;"&amp;EN83,EO84:EO$201,"&gt;"&amp;EO83),"")</f>
        <v/>
      </c>
      <c r="EQ83" s="83" t="str">
        <f>IF(AND(Include_study="Yes",Sufficient_data="Yes"),COUNTIFS(EN$2:EN82,"&lt;"&amp;EN83,EO$2:EO82,"&gt;"&amp;EO83)+COUNTIFS(EN84:EN$201,"&lt;"&amp;EN83,EO84:EO$201,"&gt;"&amp;EO83)+COUNTIFS(EN$2:EN82,"&gt;"&amp;EN83,EO$2:EO82,"&lt;"&amp;EO83)+COUNTIFS(EN84:EN$201,"&gt;"&amp;EN83,EO84:EO$201,"&lt;"&amp;EO83),"")</f>
        <v/>
      </c>
      <c r="ES83" s="133"/>
      <c r="EX83" s="133"/>
      <c r="EY83" s="10" t="e">
        <f t="shared" si="152"/>
        <v>#N/A</v>
      </c>
      <c r="EZ83" s="10" t="e">
        <f t="shared" si="153"/>
        <v>#N/A</v>
      </c>
      <c r="FA83" s="10" t="str">
        <f t="shared" si="154"/>
        <v/>
      </c>
      <c r="FB83" s="40" t="str">
        <f>IF(AND(Include_study="Yes",Sufficient_data="Yes"),Z_score-('Publication Bias Analysis'!AK111+'Publication Bias Analysis'!AK$31*Inverse_standard_error),"")</f>
        <v/>
      </c>
      <c r="FH83" s="133"/>
      <c r="FI83" s="14" t="str">
        <f>IF(Z_score&lt;&gt;"",RANK('Publication Bias Analysis'!AS:AS,'Publication Bias Analysis'!AS:AS,1)+COUNTIF('Publication Bias Analysis'!AS$2:AS82,'Publication Bias Analysis'!AS83),"")</f>
        <v/>
      </c>
      <c r="FJ83" s="10" t="str">
        <f t="shared" si="208"/>
        <v/>
      </c>
      <c r="FK83" s="10" t="e">
        <f>IF(AND(Include_study="Yes",Sufficient_data="Yes"),'Publication Bias Analysis'!AR83,NA())</f>
        <v>#N/A</v>
      </c>
      <c r="FL83" s="28" t="e">
        <f>IF(AND(Include_study="Yes",Sufficient_data="Yes"),'Publication Bias Analysis'!AS83,NA())</f>
        <v>#N/A</v>
      </c>
      <c r="FM83" s="10" t="str">
        <f>IF(AND(Include_study="Yes",Sufficient_data="Yes"),'Publication Bias Analysis'!AR:AR-AVERAGE('Publication Bias Analysis'!AR:AR),"")</f>
        <v/>
      </c>
      <c r="FN83" s="40" t="str">
        <f>IF(AND(Include_study="Yes",Sufficient_data="Yes"),FL:FL-('Publication Bias Analysis'!AV$30+FK:FK*'Publication Bias Analysis'!AV$31),"")</f>
        <v/>
      </c>
      <c r="FT83" s="133"/>
      <c r="FU83" s="10" t="str">
        <f t="shared" si="156"/>
        <v/>
      </c>
      <c r="FV83" s="19" t="str">
        <f t="shared" si="185"/>
        <v/>
      </c>
      <c r="FW83" s="40" t="str">
        <f t="shared" si="210"/>
        <v/>
      </c>
    </row>
    <row r="84" spans="1:179" x14ac:dyDescent="0.2">
      <c r="A84" s="129"/>
      <c r="B84" s="26" t="str">
        <f t="shared" si="157"/>
        <v/>
      </c>
      <c r="C84" s="26" t="str">
        <f>IF(B84&lt;&gt;"",IF(B84=0,COUNTIF(B$2:B83,0)+1,COUNTIF(B$2:B83,B84)+B84+COUNTIF(B:B,0)),"")</f>
        <v/>
      </c>
      <c r="D84" s="26" t="str">
        <f t="shared" si="92"/>
        <v/>
      </c>
      <c r="E84" s="10" t="str">
        <f>IF(AND(Sufficient_data="Yes",Include_study="Yes",Input!Study_name&lt;&gt;""),Input!Study_name,"")</f>
        <v/>
      </c>
      <c r="F84" s="10" t="str">
        <f>IF(AND(Sufficient_data="Yes",Include_study="Yes"),Input!Correlation,"")</f>
        <v/>
      </c>
      <c r="G84" s="10" t="str">
        <f t="shared" si="93"/>
        <v/>
      </c>
      <c r="H84" s="10" t="str">
        <f>IF(AND(Sufficient_data="Yes",Include_study="Yes"),Input!Number_of_subjects,"")</f>
        <v/>
      </c>
      <c r="I84" s="10" t="str">
        <f t="shared" si="186"/>
        <v/>
      </c>
      <c r="J84" s="10" t="str">
        <f t="shared" si="94"/>
        <v/>
      </c>
      <c r="K84" s="10" t="str">
        <f t="shared" si="95"/>
        <v/>
      </c>
      <c r="L84" s="10" t="str">
        <f t="shared" si="96"/>
        <v/>
      </c>
      <c r="M84" s="10" t="str">
        <f t="shared" si="187"/>
        <v/>
      </c>
      <c r="N84" s="10" t="str">
        <f t="shared" si="188"/>
        <v/>
      </c>
      <c r="O84" s="106" t="str">
        <f t="shared" si="189"/>
        <v/>
      </c>
      <c r="P84" s="68" t="str">
        <f t="shared" si="190"/>
        <v/>
      </c>
      <c r="R84" s="57" t="e">
        <f t="shared" si="101"/>
        <v>#N/A</v>
      </c>
      <c r="S84" s="10" t="e">
        <f t="shared" si="102"/>
        <v>#N/A</v>
      </c>
      <c r="T84" s="40" t="e">
        <f t="shared" si="103"/>
        <v>#N/A</v>
      </c>
      <c r="Y84" s="129"/>
      <c r="Z84" s="26" t="str">
        <f t="shared" si="191"/>
        <v/>
      </c>
      <c r="AA84" s="26" t="str">
        <f>IF(AND(Sufficient_data="Yes",Include_study="Yes",Input!Study_name&lt;&gt;"",Subgroup&lt;&gt;""),Input!Study_name,"")</f>
        <v/>
      </c>
      <c r="AB84" s="10" t="str">
        <f t="shared" si="105"/>
        <v/>
      </c>
      <c r="AC84" s="10" t="str">
        <f>IF(AND(Sufficient_data="Yes",Include_study="Yes",Subgroup&lt;&gt;""),Input!Correlation,"")</f>
        <v/>
      </c>
      <c r="AD84" s="10" t="str">
        <f t="shared" si="158"/>
        <v/>
      </c>
      <c r="AE84" s="10" t="str">
        <f t="shared" si="107"/>
        <v/>
      </c>
      <c r="AF84" s="10" t="str">
        <f t="shared" si="159"/>
        <v/>
      </c>
      <c r="AG84" s="10" t="str">
        <f t="shared" si="192"/>
        <v/>
      </c>
      <c r="AH84" s="4" t="str">
        <f t="shared" si="160"/>
        <v/>
      </c>
      <c r="AI84" s="35" t="str">
        <f t="shared" si="193"/>
        <v/>
      </c>
      <c r="AJ84" s="108" t="str">
        <f t="shared" si="194"/>
        <v/>
      </c>
      <c r="AK84" s="68" t="str">
        <f t="shared" si="195"/>
        <v/>
      </c>
      <c r="AL84" s="9"/>
      <c r="AM84" s="57" t="e">
        <f t="shared" si="161"/>
        <v>#N/A</v>
      </c>
      <c r="AN84" s="10" t="e">
        <f t="shared" si="162"/>
        <v>#N/A</v>
      </c>
      <c r="AO84" s="40" t="e">
        <f t="shared" si="163"/>
        <v>#N/A</v>
      </c>
      <c r="AP84" s="9"/>
      <c r="AQ84" s="71" t="str">
        <f t="shared" si="164"/>
        <v/>
      </c>
      <c r="AR84" s="10" t="str">
        <f>IF(AND(Sufficient_data="Yes",Include_study="Yes",Subgroup&lt;&gt;""),IF(COUNTIFS(Input!F$2:F83,"="&amp;"Yes",Input!C$2:C83,"="&amp;"Yes",Input!G$2:G83,"="&amp;Subgroup)&gt;0,"",Subgroup),"")</f>
        <v/>
      </c>
      <c r="AS84" s="26" t="str">
        <f t="shared" si="165"/>
        <v/>
      </c>
      <c r="AT84" s="14" t="str">
        <f t="shared" si="166"/>
        <v/>
      </c>
      <c r="AU84" s="10" t="str">
        <f t="shared" si="167"/>
        <v/>
      </c>
      <c r="AV84" s="19" t="str">
        <f t="shared" si="168"/>
        <v/>
      </c>
      <c r="AW84" s="10" t="str">
        <f t="shared" si="169"/>
        <v/>
      </c>
      <c r="AX84" s="10" t="str">
        <f t="shared" si="170"/>
        <v/>
      </c>
      <c r="AY84" s="10" t="str">
        <f t="shared" si="196"/>
        <v/>
      </c>
      <c r="AZ84" s="10" t="str">
        <f t="shared" si="171"/>
        <v/>
      </c>
      <c r="BA84" s="10" t="str">
        <f t="shared" si="172"/>
        <v/>
      </c>
      <c r="BB84" s="10" t="str">
        <f t="shared" si="197"/>
        <v/>
      </c>
      <c r="BC84" s="10" t="str">
        <f t="shared" si="173"/>
        <v/>
      </c>
      <c r="BD84" s="26" t="str">
        <f t="shared" si="174"/>
        <v/>
      </c>
      <c r="BE84" s="10" t="str">
        <f t="shared" si="198"/>
        <v/>
      </c>
      <c r="BF84" s="10" t="str">
        <f t="shared" si="199"/>
        <v/>
      </c>
      <c r="BG84" s="10" t="str">
        <f t="shared" si="175"/>
        <v/>
      </c>
      <c r="BH84" s="10" t="str">
        <f t="shared" si="176"/>
        <v/>
      </c>
      <c r="BI84" s="10" t="str">
        <f t="shared" si="200"/>
        <v/>
      </c>
      <c r="BJ84" s="10" t="str">
        <f t="shared" si="201"/>
        <v/>
      </c>
      <c r="BK84" s="10" t="str">
        <f t="shared" si="177"/>
        <v/>
      </c>
      <c r="BL84" s="10" t="str">
        <f t="shared" si="178"/>
        <v/>
      </c>
      <c r="BM84" s="10" t="str">
        <f t="shared" si="179"/>
        <v/>
      </c>
      <c r="BN84" s="10" t="e">
        <f t="shared" si="180"/>
        <v>#N/A</v>
      </c>
      <c r="BO84" s="10" t="str">
        <f t="shared" si="181"/>
        <v/>
      </c>
      <c r="BP84" s="10" t="str">
        <f t="shared" si="182"/>
        <v/>
      </c>
      <c r="BQ84" s="10" t="str">
        <f t="shared" si="202"/>
        <v/>
      </c>
      <c r="BR84" s="28" t="str">
        <f t="shared" si="183"/>
        <v/>
      </c>
      <c r="BS84" s="40" t="str">
        <f t="shared" si="209"/>
        <v/>
      </c>
      <c r="BX84" s="138"/>
      <c r="BY84" s="10" t="e">
        <f t="shared" si="144"/>
        <v>#N/A</v>
      </c>
      <c r="BZ84" s="10" t="e">
        <f t="shared" si="145"/>
        <v>#N/A</v>
      </c>
      <c r="CA84" s="10" t="str">
        <f t="shared" si="146"/>
        <v/>
      </c>
      <c r="CB84" s="10" t="str">
        <f>IF(AND(Sufficient_data="Yes",Include_study="Yes",Moderator&lt;&gt;""),'Moderator Analysis'!F:F-CL$2,"")</f>
        <v/>
      </c>
      <c r="CC84" s="10" t="str">
        <f>IF(AND(Sufficient_data="Yes",Include_study="Yes",Moderator&lt;&gt;""),'Moderator Analysis'!E:E-CL$3,"")</f>
        <v/>
      </c>
      <c r="CD84" s="40" t="str">
        <f>IF(AND(Sufficient_data="Yes",Include_study="Yes",Moderator&lt;&gt;""),CA:CA*('Moderator Analysis'!F:F-CL$5-CL$4*'Moderator Analysis'!E:E)^2,"")</f>
        <v/>
      </c>
      <c r="CE84" s="9"/>
      <c r="CF84" s="75" t="str">
        <f t="shared" si="184"/>
        <v/>
      </c>
      <c r="CG84" s="18" t="str">
        <f>IF(AND(Sufficient_data="Yes",Include_study="Yes",CF84&lt;&gt;""),'Moderator Analysis'!F:F-'Moderator Analysis'!J$37,"")</f>
        <v/>
      </c>
      <c r="CH84" s="18" t="str">
        <f>IF(AND(Sufficient_data="Yes",Include_study="Yes",CF84&lt;&gt;""),'Moderator Analysis'!E:E-SUMPRODUCT('Moderator Analysis'!E:E,CF:CF)/SUM(CF:CF),"")</f>
        <v/>
      </c>
      <c r="CI84" s="79" t="str">
        <f>IF(AND(Sufficient_data="Yes",Include_study="Yes",CF84&lt;&gt;""),CF:CF*('Moderator Analysis'!F:F-'Moderator Analysis'!J$29-'Moderator Analysis'!J$30*'Moderator Analysis'!E:E)^2,"")</f>
        <v/>
      </c>
      <c r="CN84" s="138"/>
      <c r="CO84" s="140"/>
      <c r="CP84" s="28" t="str">
        <f>IF(AND(Include_study="Yes",Sufficient_data="Yes"),1/'Publication Bias Analysis'!F84^2,"")</f>
        <v/>
      </c>
      <c r="CQ84" s="28" t="str">
        <f>IF(AND(Include_study="Yes",Sufficient_data="Yes"),1/('Publication Bias Analysis'!F:F^2+IF(Additional_model="Fixed effect",0,Calculations!DD$11)),"")</f>
        <v/>
      </c>
      <c r="CR84" s="28" t="str">
        <f>IF(AND(Include_study="Yes",Sufficient_data="Yes"),1/('Publication Bias Analysis'!F:F^2+IF(Additional_model="Fixed effect",0,'Publication Bias Analysis'!L$32)),"")</f>
        <v/>
      </c>
      <c r="CS84" s="28" t="str">
        <f>IF(AND(Include_study="Yes",Sufficient_data="Yes"),'Publication Bias Analysis'!E:E-IF(Trim_and_fill="Off",'Publication Bias Analysis'!I$29,'Publication Bias Analysis'!I$37),"")</f>
        <v/>
      </c>
      <c r="CT84" s="28" t="str">
        <f t="shared" si="203"/>
        <v/>
      </c>
      <c r="CU84" s="28" t="str">
        <f t="shared" si="204"/>
        <v/>
      </c>
      <c r="CV84" s="90" t="str">
        <f t="shared" si="205"/>
        <v/>
      </c>
      <c r="CW84" s="89" t="str">
        <f>IF(AND(Include_study="Yes",Sufficient_data="Yes"),CV:CV+IF(DH:DH&lt;0,-1,1)*COUNTIF(CV$2:CV83,CV:CV),"")</f>
        <v/>
      </c>
      <c r="CX84" s="89" t="str">
        <f>IF(AND(Include_study="Yes",Sufficient_data="Yes"),RANK(DL:DL,DL:DL,1)*IF(DK:DK&lt;0,-1,1)+IF(DK:DK&lt;0,-1,1)*COUNTIF(CV$2:CV83,CV:CV),"")</f>
        <v/>
      </c>
      <c r="CY84" s="89" t="str">
        <f>IF(AND(Include_study="Yes",Sufficient_data="Yes"),RANK(DO:DO,DO:DO,1)*IF(DN:DN&lt;0,-1,1)+IF(DN:DN&lt;0,-1,1)*COUNTIF(CV$2:CV83,CV:CV),"")</f>
        <v/>
      </c>
      <c r="CZ84" s="10" t="e">
        <f>IF(AND(Include_study="Yes",Sufficient_data="Yes"),'Publication Bias Analysis'!E:E,NA())</f>
        <v>#N/A</v>
      </c>
      <c r="DA84" s="40" t="e">
        <f>IF(AND(Include_study="Yes",Sufficient_data="Yes"),'Publication Bias Analysis'!F:F,NA())</f>
        <v>#N/A</v>
      </c>
      <c r="DG84" s="133"/>
      <c r="DH84" s="28" t="str">
        <f>IF(AND(Include_study="Yes",Sufficient_data="Yes"),IF('Publication Bias Analysis'!L$38="Left",CZ:CZ-'Publication Bias Analysis'!I$29,'Publication Bias Analysis'!I$29-'Publication Bias Analysis'!E:E),"")</f>
        <v/>
      </c>
      <c r="DI84" s="28" t="str">
        <f t="shared" si="211"/>
        <v/>
      </c>
      <c r="DJ84" s="40" t="str">
        <f>IF(AND(Include_study="Yes",Sufficient_data="Yes"),1/('Publication Bias Analysis'!F:F^2+IF(Additional_model="Fixed effect",0,$DS$6)),"")</f>
        <v/>
      </c>
      <c r="DK84" s="28" t="str">
        <f>IF(AND(Include_study="Yes",Sufficient_data="Yes"),IF('Publication Bias Analysis'!L$38="Left",CZ:CZ-DS$3,DS$3-'Publication Bias Analysis'!E:E),"")</f>
        <v/>
      </c>
      <c r="DL84" s="28" t="str">
        <f t="shared" si="212"/>
        <v/>
      </c>
      <c r="DM84" s="40" t="str">
        <f>IF(AND(DK84&lt;&gt;"",CW84&lt;=MAX(CW:CW)-DS$7),1/('Publication Bias Analysis'!F:F^2+IF(Additional_model="Fixed effect",0,$DS$13)),"")</f>
        <v/>
      </c>
      <c r="DN84" s="10" t="str">
        <f>IF(AND(Include_study="Yes",Sufficient_data="Yes"),IF('Publication Bias Analysis'!L$38="Left",CZ:CZ-DS$10,DS$10-CZ:CZ),"")</f>
        <v/>
      </c>
      <c r="DO84" s="10" t="str">
        <f t="shared" si="213"/>
        <v/>
      </c>
      <c r="DP84" s="40" t="str">
        <f t="shared" si="206"/>
        <v/>
      </c>
      <c r="EG84" s="133"/>
      <c r="EH84" s="10" t="str">
        <f t="shared" si="207"/>
        <v/>
      </c>
      <c r="EI84" s="40" t="str">
        <f>IF(AND(Include_study="Yes",Sufficient_data="Yes"),Z_score-('Publication Bias Analysis'!P$3+'Publication Bias Analysis'!P$4*Inverse_standard_error),"")</f>
        <v/>
      </c>
      <c r="EK84" s="133"/>
      <c r="EL84" s="10" t="str">
        <f>IF(AND(Include_study="Yes",Sufficient_data="Yes"),(CZ:CZ-SUMPRODUCT(Calculations!CP:CP,'Publication Bias Analysis'!E:E)/SUM(Calculations!CP:CP))/(SQRT(EM:EM)),"")</f>
        <v/>
      </c>
      <c r="EM84" s="10" t="str">
        <f>IF(AND(Include_study="Yes",Sufficient_data="Yes"),'Publication Bias Analysis'!F:F^2-1/(SUM(Calculations!CP:CP)),"")</f>
        <v/>
      </c>
      <c r="EN84" s="14" t="str">
        <f t="shared" si="214"/>
        <v/>
      </c>
      <c r="EO84" s="14" t="str">
        <f t="shared" si="215"/>
        <v/>
      </c>
      <c r="EP84" s="14" t="str">
        <f>IF(AND(Include_study="Yes",Sufficient_data="Yes"),COUNTIFS(EN$2:EN83,"&lt;"&amp;EN84,EO$2:EO83,"&lt;"&amp;EO84)+COUNTIFS(EN85:EN$201,"&lt;"&amp;EN84,EO85:EO$201,"&lt;"&amp;EO84)+COUNTIFS(EN$2:EN83,"&gt;"&amp;EN84,EO$2:EO83,"&gt;"&amp;EO84)+COUNTIFS(EN85:EN$201,"&gt;"&amp;EN84,EO85:EO$201,"&gt;"&amp;EO84),"")</f>
        <v/>
      </c>
      <c r="EQ84" s="83" t="str">
        <f>IF(AND(Include_study="Yes",Sufficient_data="Yes"),COUNTIFS(EN$2:EN83,"&lt;"&amp;EN84,EO$2:EO83,"&gt;"&amp;EO84)+COUNTIFS(EN85:EN$201,"&lt;"&amp;EN84,EO85:EO$201,"&gt;"&amp;EO84)+COUNTIFS(EN$2:EN83,"&gt;"&amp;EN84,EO$2:EO83,"&lt;"&amp;EO84)+COUNTIFS(EN85:EN$201,"&gt;"&amp;EN84,EO85:EO$201,"&lt;"&amp;EO84),"")</f>
        <v/>
      </c>
      <c r="ES84" s="133"/>
      <c r="EX84" s="133"/>
      <c r="EY84" s="10" t="e">
        <f t="shared" si="152"/>
        <v>#N/A</v>
      </c>
      <c r="EZ84" s="10" t="e">
        <f t="shared" si="153"/>
        <v>#N/A</v>
      </c>
      <c r="FA84" s="10" t="str">
        <f t="shared" si="154"/>
        <v/>
      </c>
      <c r="FB84" s="40" t="str">
        <f>IF(AND(Include_study="Yes",Sufficient_data="Yes"),Z_score-('Publication Bias Analysis'!AK112+'Publication Bias Analysis'!AK$31*Inverse_standard_error),"")</f>
        <v/>
      </c>
      <c r="FH84" s="133"/>
      <c r="FI84" s="14" t="str">
        <f>IF(Z_score&lt;&gt;"",RANK('Publication Bias Analysis'!AS:AS,'Publication Bias Analysis'!AS:AS,1)+COUNTIF('Publication Bias Analysis'!AS$2:AS83,'Publication Bias Analysis'!AS84),"")</f>
        <v/>
      </c>
      <c r="FJ84" s="10" t="str">
        <f t="shared" si="208"/>
        <v/>
      </c>
      <c r="FK84" s="10" t="e">
        <f>IF(AND(Include_study="Yes",Sufficient_data="Yes"),'Publication Bias Analysis'!AR84,NA())</f>
        <v>#N/A</v>
      </c>
      <c r="FL84" s="28" t="e">
        <f>IF(AND(Include_study="Yes",Sufficient_data="Yes"),'Publication Bias Analysis'!AS84,NA())</f>
        <v>#N/A</v>
      </c>
      <c r="FM84" s="10" t="str">
        <f>IF(AND(Include_study="Yes",Sufficient_data="Yes"),'Publication Bias Analysis'!AR:AR-AVERAGE('Publication Bias Analysis'!AR:AR),"")</f>
        <v/>
      </c>
      <c r="FN84" s="40" t="str">
        <f>IF(AND(Include_study="Yes",Sufficient_data="Yes"),FL:FL-('Publication Bias Analysis'!AV$30+FK:FK*'Publication Bias Analysis'!AV$31),"")</f>
        <v/>
      </c>
      <c r="FT84" s="133"/>
      <c r="FU84" s="10" t="str">
        <f t="shared" si="156"/>
        <v/>
      </c>
      <c r="FV84" s="19" t="str">
        <f t="shared" si="185"/>
        <v/>
      </c>
      <c r="FW84" s="40" t="str">
        <f t="shared" si="210"/>
        <v/>
      </c>
    </row>
    <row r="85" spans="1:179" x14ac:dyDescent="0.2">
      <c r="A85" s="129"/>
      <c r="B85" s="26" t="str">
        <f t="shared" si="157"/>
        <v/>
      </c>
      <c r="C85" s="26" t="str">
        <f>IF(B85&lt;&gt;"",IF(B85=0,COUNTIF(B$2:B84,0)+1,COUNTIF(B$2:B84,B85)+B85+COUNTIF(B:B,0)),"")</f>
        <v/>
      </c>
      <c r="D85" s="26" t="str">
        <f t="shared" si="92"/>
        <v/>
      </c>
      <c r="E85" s="10" t="str">
        <f>IF(AND(Sufficient_data="Yes",Include_study="Yes",Input!Study_name&lt;&gt;""),Input!Study_name,"")</f>
        <v/>
      </c>
      <c r="F85" s="10" t="str">
        <f>IF(AND(Sufficient_data="Yes",Include_study="Yes"),Input!Correlation,"")</f>
        <v/>
      </c>
      <c r="G85" s="10" t="str">
        <f t="shared" si="93"/>
        <v/>
      </c>
      <c r="H85" s="10" t="str">
        <f>IF(AND(Sufficient_data="Yes",Include_study="Yes"),Input!Number_of_subjects,"")</f>
        <v/>
      </c>
      <c r="I85" s="10" t="str">
        <f t="shared" si="186"/>
        <v/>
      </c>
      <c r="J85" s="10" t="str">
        <f t="shared" si="94"/>
        <v/>
      </c>
      <c r="K85" s="10" t="str">
        <f t="shared" si="95"/>
        <v/>
      </c>
      <c r="L85" s="10" t="str">
        <f t="shared" si="96"/>
        <v/>
      </c>
      <c r="M85" s="10" t="str">
        <f t="shared" si="187"/>
        <v/>
      </c>
      <c r="N85" s="10" t="str">
        <f t="shared" si="188"/>
        <v/>
      </c>
      <c r="O85" s="106" t="str">
        <f t="shared" si="189"/>
        <v/>
      </c>
      <c r="P85" s="68" t="str">
        <f t="shared" si="190"/>
        <v/>
      </c>
      <c r="R85" s="57" t="e">
        <f t="shared" si="101"/>
        <v>#N/A</v>
      </c>
      <c r="S85" s="10" t="e">
        <f t="shared" si="102"/>
        <v>#N/A</v>
      </c>
      <c r="T85" s="40" t="e">
        <f t="shared" si="103"/>
        <v>#N/A</v>
      </c>
      <c r="Y85" s="129"/>
      <c r="Z85" s="26" t="str">
        <f t="shared" si="191"/>
        <v/>
      </c>
      <c r="AA85" s="26" t="str">
        <f>IF(AND(Sufficient_data="Yes",Include_study="Yes",Input!Study_name&lt;&gt;"",Subgroup&lt;&gt;""),Input!Study_name,"")</f>
        <v/>
      </c>
      <c r="AB85" s="10" t="str">
        <f t="shared" si="105"/>
        <v/>
      </c>
      <c r="AC85" s="10" t="str">
        <f>IF(AND(Sufficient_data="Yes",Include_study="Yes",Subgroup&lt;&gt;""),Input!Correlation,"")</f>
        <v/>
      </c>
      <c r="AD85" s="10" t="str">
        <f t="shared" si="158"/>
        <v/>
      </c>
      <c r="AE85" s="10" t="str">
        <f t="shared" si="107"/>
        <v/>
      </c>
      <c r="AF85" s="10" t="str">
        <f t="shared" si="159"/>
        <v/>
      </c>
      <c r="AG85" s="10" t="str">
        <f t="shared" si="192"/>
        <v/>
      </c>
      <c r="AH85" s="4" t="str">
        <f t="shared" si="160"/>
        <v/>
      </c>
      <c r="AI85" s="35" t="str">
        <f t="shared" si="193"/>
        <v/>
      </c>
      <c r="AJ85" s="108" t="str">
        <f t="shared" si="194"/>
        <v/>
      </c>
      <c r="AK85" s="68" t="str">
        <f t="shared" si="195"/>
        <v/>
      </c>
      <c r="AL85" s="9"/>
      <c r="AM85" s="57" t="e">
        <f t="shared" si="161"/>
        <v>#N/A</v>
      </c>
      <c r="AN85" s="10" t="e">
        <f t="shared" si="162"/>
        <v>#N/A</v>
      </c>
      <c r="AO85" s="40" t="e">
        <f t="shared" si="163"/>
        <v>#N/A</v>
      </c>
      <c r="AP85" s="9"/>
      <c r="AQ85" s="71" t="str">
        <f t="shared" si="164"/>
        <v/>
      </c>
      <c r="AR85" s="10" t="str">
        <f>IF(AND(Sufficient_data="Yes",Include_study="Yes",Subgroup&lt;&gt;""),IF(COUNTIFS(Input!F$2:F84,"="&amp;"Yes",Input!C$2:C84,"="&amp;"Yes",Input!G$2:G84,"="&amp;Subgroup)&gt;0,"",Subgroup),"")</f>
        <v/>
      </c>
      <c r="AS85" s="26" t="str">
        <f t="shared" si="165"/>
        <v/>
      </c>
      <c r="AT85" s="14" t="str">
        <f t="shared" si="166"/>
        <v/>
      </c>
      <c r="AU85" s="10" t="str">
        <f t="shared" si="167"/>
        <v/>
      </c>
      <c r="AV85" s="19" t="str">
        <f t="shared" si="168"/>
        <v/>
      </c>
      <c r="AW85" s="10" t="str">
        <f t="shared" si="169"/>
        <v/>
      </c>
      <c r="AX85" s="10" t="str">
        <f t="shared" si="170"/>
        <v/>
      </c>
      <c r="AY85" s="10" t="str">
        <f t="shared" si="196"/>
        <v/>
      </c>
      <c r="AZ85" s="10" t="str">
        <f t="shared" si="171"/>
        <v/>
      </c>
      <c r="BA85" s="10" t="str">
        <f t="shared" si="172"/>
        <v/>
      </c>
      <c r="BB85" s="10" t="str">
        <f t="shared" si="197"/>
        <v/>
      </c>
      <c r="BC85" s="10" t="str">
        <f t="shared" si="173"/>
        <v/>
      </c>
      <c r="BD85" s="26" t="str">
        <f t="shared" si="174"/>
        <v/>
      </c>
      <c r="BE85" s="10" t="str">
        <f t="shared" si="198"/>
        <v/>
      </c>
      <c r="BF85" s="10" t="str">
        <f t="shared" si="199"/>
        <v/>
      </c>
      <c r="BG85" s="10" t="str">
        <f t="shared" si="175"/>
        <v/>
      </c>
      <c r="BH85" s="10" t="str">
        <f t="shared" si="176"/>
        <v/>
      </c>
      <c r="BI85" s="10" t="str">
        <f t="shared" si="200"/>
        <v/>
      </c>
      <c r="BJ85" s="10" t="str">
        <f t="shared" si="201"/>
        <v/>
      </c>
      <c r="BK85" s="10" t="str">
        <f t="shared" si="177"/>
        <v/>
      </c>
      <c r="BL85" s="10" t="str">
        <f t="shared" si="178"/>
        <v/>
      </c>
      <c r="BM85" s="10" t="str">
        <f t="shared" si="179"/>
        <v/>
      </c>
      <c r="BN85" s="10" t="e">
        <f t="shared" si="180"/>
        <v>#N/A</v>
      </c>
      <c r="BO85" s="10" t="str">
        <f t="shared" si="181"/>
        <v/>
      </c>
      <c r="BP85" s="10" t="str">
        <f t="shared" si="182"/>
        <v/>
      </c>
      <c r="BQ85" s="10" t="str">
        <f t="shared" si="202"/>
        <v/>
      </c>
      <c r="BR85" s="28" t="str">
        <f t="shared" si="183"/>
        <v/>
      </c>
      <c r="BS85" s="40" t="str">
        <f t="shared" si="209"/>
        <v/>
      </c>
      <c r="BX85" s="138"/>
      <c r="BY85" s="10" t="e">
        <f t="shared" si="144"/>
        <v>#N/A</v>
      </c>
      <c r="BZ85" s="10" t="e">
        <f t="shared" si="145"/>
        <v>#N/A</v>
      </c>
      <c r="CA85" s="10" t="str">
        <f t="shared" si="146"/>
        <v/>
      </c>
      <c r="CB85" s="10" t="str">
        <f>IF(AND(Sufficient_data="Yes",Include_study="Yes",Moderator&lt;&gt;""),'Moderator Analysis'!F:F-CL$2,"")</f>
        <v/>
      </c>
      <c r="CC85" s="10" t="str">
        <f>IF(AND(Sufficient_data="Yes",Include_study="Yes",Moderator&lt;&gt;""),'Moderator Analysis'!E:E-CL$3,"")</f>
        <v/>
      </c>
      <c r="CD85" s="40" t="str">
        <f>IF(AND(Sufficient_data="Yes",Include_study="Yes",Moderator&lt;&gt;""),CA:CA*('Moderator Analysis'!F:F-CL$5-CL$4*'Moderator Analysis'!E:E)^2,"")</f>
        <v/>
      </c>
      <c r="CE85" s="9"/>
      <c r="CF85" s="75" t="str">
        <f t="shared" si="184"/>
        <v/>
      </c>
      <c r="CG85" s="18" t="str">
        <f>IF(AND(Sufficient_data="Yes",Include_study="Yes",CF85&lt;&gt;""),'Moderator Analysis'!F:F-'Moderator Analysis'!J$37,"")</f>
        <v/>
      </c>
      <c r="CH85" s="18" t="str">
        <f>IF(AND(Sufficient_data="Yes",Include_study="Yes",CF85&lt;&gt;""),'Moderator Analysis'!E:E-SUMPRODUCT('Moderator Analysis'!E:E,CF:CF)/SUM(CF:CF),"")</f>
        <v/>
      </c>
      <c r="CI85" s="79" t="str">
        <f>IF(AND(Sufficient_data="Yes",Include_study="Yes",CF85&lt;&gt;""),CF:CF*('Moderator Analysis'!F:F-'Moderator Analysis'!J$29-'Moderator Analysis'!J$30*'Moderator Analysis'!E:E)^2,"")</f>
        <v/>
      </c>
      <c r="CN85" s="138"/>
      <c r="CO85" s="140"/>
      <c r="CP85" s="28" t="str">
        <f>IF(AND(Include_study="Yes",Sufficient_data="Yes"),1/'Publication Bias Analysis'!F85^2,"")</f>
        <v/>
      </c>
      <c r="CQ85" s="28" t="str">
        <f>IF(AND(Include_study="Yes",Sufficient_data="Yes"),1/('Publication Bias Analysis'!F:F^2+IF(Additional_model="Fixed effect",0,Calculations!DD$11)),"")</f>
        <v/>
      </c>
      <c r="CR85" s="28" t="str">
        <f>IF(AND(Include_study="Yes",Sufficient_data="Yes"),1/('Publication Bias Analysis'!F:F^2+IF(Additional_model="Fixed effect",0,'Publication Bias Analysis'!L$32)),"")</f>
        <v/>
      </c>
      <c r="CS85" s="28" t="str">
        <f>IF(AND(Include_study="Yes",Sufficient_data="Yes"),'Publication Bias Analysis'!E:E-IF(Trim_and_fill="Off",'Publication Bias Analysis'!I$29,'Publication Bias Analysis'!I$37),"")</f>
        <v/>
      </c>
      <c r="CT85" s="28" t="str">
        <f t="shared" si="203"/>
        <v/>
      </c>
      <c r="CU85" s="28" t="str">
        <f t="shared" si="204"/>
        <v/>
      </c>
      <c r="CV85" s="90" t="str">
        <f t="shared" si="205"/>
        <v/>
      </c>
      <c r="CW85" s="89" t="str">
        <f>IF(AND(Include_study="Yes",Sufficient_data="Yes"),CV:CV+IF(DH:DH&lt;0,-1,1)*COUNTIF(CV$2:CV84,CV:CV),"")</f>
        <v/>
      </c>
      <c r="CX85" s="89" t="str">
        <f>IF(AND(Include_study="Yes",Sufficient_data="Yes"),RANK(DL:DL,DL:DL,1)*IF(DK:DK&lt;0,-1,1)+IF(DK:DK&lt;0,-1,1)*COUNTIF(CV$2:CV84,CV:CV),"")</f>
        <v/>
      </c>
      <c r="CY85" s="89" t="str">
        <f>IF(AND(Include_study="Yes",Sufficient_data="Yes"),RANK(DO:DO,DO:DO,1)*IF(DN:DN&lt;0,-1,1)+IF(DN:DN&lt;0,-1,1)*COUNTIF(CV$2:CV84,CV:CV),"")</f>
        <v/>
      </c>
      <c r="CZ85" s="10" t="e">
        <f>IF(AND(Include_study="Yes",Sufficient_data="Yes"),'Publication Bias Analysis'!E:E,NA())</f>
        <v>#N/A</v>
      </c>
      <c r="DA85" s="40" t="e">
        <f>IF(AND(Include_study="Yes",Sufficient_data="Yes"),'Publication Bias Analysis'!F:F,NA())</f>
        <v>#N/A</v>
      </c>
      <c r="DG85" s="133"/>
      <c r="DH85" s="28" t="str">
        <f>IF(AND(Include_study="Yes",Sufficient_data="Yes"),IF('Publication Bias Analysis'!L$38="Left",CZ:CZ-'Publication Bias Analysis'!I$29,'Publication Bias Analysis'!I$29-'Publication Bias Analysis'!E:E),"")</f>
        <v/>
      </c>
      <c r="DI85" s="28" t="str">
        <f t="shared" si="211"/>
        <v/>
      </c>
      <c r="DJ85" s="40" t="str">
        <f>IF(AND(Include_study="Yes",Sufficient_data="Yes"),1/('Publication Bias Analysis'!F:F^2+IF(Additional_model="Fixed effect",0,$DS$6)),"")</f>
        <v/>
      </c>
      <c r="DK85" s="28" t="str">
        <f>IF(AND(Include_study="Yes",Sufficient_data="Yes"),IF('Publication Bias Analysis'!L$38="Left",CZ:CZ-DS$3,DS$3-'Publication Bias Analysis'!E:E),"")</f>
        <v/>
      </c>
      <c r="DL85" s="28" t="str">
        <f t="shared" si="212"/>
        <v/>
      </c>
      <c r="DM85" s="40" t="str">
        <f>IF(AND(DK85&lt;&gt;"",CW85&lt;=MAX(CW:CW)-DS$7),1/('Publication Bias Analysis'!F:F^2+IF(Additional_model="Fixed effect",0,$DS$13)),"")</f>
        <v/>
      </c>
      <c r="DN85" s="10" t="str">
        <f>IF(AND(Include_study="Yes",Sufficient_data="Yes"),IF('Publication Bias Analysis'!L$38="Left",CZ:CZ-DS$10,DS$10-CZ:CZ),"")</f>
        <v/>
      </c>
      <c r="DO85" s="10" t="str">
        <f t="shared" si="213"/>
        <v/>
      </c>
      <c r="DP85" s="40" t="str">
        <f t="shared" si="206"/>
        <v/>
      </c>
      <c r="EG85" s="133"/>
      <c r="EH85" s="10" t="str">
        <f t="shared" si="207"/>
        <v/>
      </c>
      <c r="EI85" s="40" t="str">
        <f>IF(AND(Include_study="Yes",Sufficient_data="Yes"),Z_score-('Publication Bias Analysis'!P$3+'Publication Bias Analysis'!P$4*Inverse_standard_error),"")</f>
        <v/>
      </c>
      <c r="EK85" s="133"/>
      <c r="EL85" s="10" t="str">
        <f>IF(AND(Include_study="Yes",Sufficient_data="Yes"),(CZ:CZ-SUMPRODUCT(Calculations!CP:CP,'Publication Bias Analysis'!E:E)/SUM(Calculations!CP:CP))/(SQRT(EM:EM)),"")</f>
        <v/>
      </c>
      <c r="EM85" s="10" t="str">
        <f>IF(AND(Include_study="Yes",Sufficient_data="Yes"),'Publication Bias Analysis'!F:F^2-1/(SUM(Calculations!CP:CP)),"")</f>
        <v/>
      </c>
      <c r="EN85" s="14" t="str">
        <f t="shared" si="214"/>
        <v/>
      </c>
      <c r="EO85" s="14" t="str">
        <f t="shared" si="215"/>
        <v/>
      </c>
      <c r="EP85" s="14" t="str">
        <f>IF(AND(Include_study="Yes",Sufficient_data="Yes"),COUNTIFS(EN$2:EN84,"&lt;"&amp;EN85,EO$2:EO84,"&lt;"&amp;EO85)+COUNTIFS(EN86:EN$201,"&lt;"&amp;EN85,EO86:EO$201,"&lt;"&amp;EO85)+COUNTIFS(EN$2:EN84,"&gt;"&amp;EN85,EO$2:EO84,"&gt;"&amp;EO85)+COUNTIFS(EN86:EN$201,"&gt;"&amp;EN85,EO86:EO$201,"&gt;"&amp;EO85),"")</f>
        <v/>
      </c>
      <c r="EQ85" s="83" t="str">
        <f>IF(AND(Include_study="Yes",Sufficient_data="Yes"),COUNTIFS(EN$2:EN84,"&lt;"&amp;EN85,EO$2:EO84,"&gt;"&amp;EO85)+COUNTIFS(EN86:EN$201,"&lt;"&amp;EN85,EO86:EO$201,"&gt;"&amp;EO85)+COUNTIFS(EN$2:EN84,"&gt;"&amp;EN85,EO$2:EO84,"&lt;"&amp;EO85)+COUNTIFS(EN86:EN$201,"&gt;"&amp;EN85,EO86:EO$201,"&lt;"&amp;EO85),"")</f>
        <v/>
      </c>
      <c r="ES85" s="133"/>
      <c r="EX85" s="133"/>
      <c r="EY85" s="10" t="e">
        <f t="shared" si="152"/>
        <v>#N/A</v>
      </c>
      <c r="EZ85" s="10" t="e">
        <f t="shared" si="153"/>
        <v>#N/A</v>
      </c>
      <c r="FA85" s="10" t="str">
        <f t="shared" si="154"/>
        <v/>
      </c>
      <c r="FB85" s="40" t="str">
        <f>IF(AND(Include_study="Yes",Sufficient_data="Yes"),Z_score-('Publication Bias Analysis'!AK113+'Publication Bias Analysis'!AK$31*Inverse_standard_error),"")</f>
        <v/>
      </c>
      <c r="FH85" s="133"/>
      <c r="FI85" s="14" t="str">
        <f>IF(Z_score&lt;&gt;"",RANK('Publication Bias Analysis'!AS:AS,'Publication Bias Analysis'!AS:AS,1)+COUNTIF('Publication Bias Analysis'!AS$2:AS84,'Publication Bias Analysis'!AS85),"")</f>
        <v/>
      </c>
      <c r="FJ85" s="10" t="str">
        <f t="shared" si="208"/>
        <v/>
      </c>
      <c r="FK85" s="10" t="e">
        <f>IF(AND(Include_study="Yes",Sufficient_data="Yes"),'Publication Bias Analysis'!AR85,NA())</f>
        <v>#N/A</v>
      </c>
      <c r="FL85" s="28" t="e">
        <f>IF(AND(Include_study="Yes",Sufficient_data="Yes"),'Publication Bias Analysis'!AS85,NA())</f>
        <v>#N/A</v>
      </c>
      <c r="FM85" s="10" t="str">
        <f>IF(AND(Include_study="Yes",Sufficient_data="Yes"),'Publication Bias Analysis'!AR:AR-AVERAGE('Publication Bias Analysis'!AR:AR),"")</f>
        <v/>
      </c>
      <c r="FN85" s="40" t="str">
        <f>IF(AND(Include_study="Yes",Sufficient_data="Yes"),FL:FL-('Publication Bias Analysis'!AV$30+FK:FK*'Publication Bias Analysis'!AV$31),"")</f>
        <v/>
      </c>
      <c r="FT85" s="133"/>
      <c r="FU85" s="10" t="str">
        <f t="shared" si="156"/>
        <v/>
      </c>
      <c r="FV85" s="19" t="str">
        <f t="shared" si="185"/>
        <v/>
      </c>
      <c r="FW85" s="40" t="str">
        <f t="shared" si="210"/>
        <v/>
      </c>
    </row>
    <row r="86" spans="1:179" x14ac:dyDescent="0.2">
      <c r="A86" s="129"/>
      <c r="B86" s="26" t="str">
        <f t="shared" si="157"/>
        <v/>
      </c>
      <c r="C86" s="26" t="str">
        <f>IF(B86&lt;&gt;"",IF(B86=0,COUNTIF(B$2:B85,0)+1,COUNTIF(B$2:B85,B86)+B86+COUNTIF(B:B,0)),"")</f>
        <v/>
      </c>
      <c r="D86" s="26" t="str">
        <f t="shared" si="92"/>
        <v/>
      </c>
      <c r="E86" s="10" t="str">
        <f>IF(AND(Sufficient_data="Yes",Include_study="Yes",Input!Study_name&lt;&gt;""),Input!Study_name,"")</f>
        <v/>
      </c>
      <c r="F86" s="10" t="str">
        <f>IF(AND(Sufficient_data="Yes",Include_study="Yes"),Input!Correlation,"")</f>
        <v/>
      </c>
      <c r="G86" s="10" t="str">
        <f t="shared" si="93"/>
        <v/>
      </c>
      <c r="H86" s="10" t="str">
        <f>IF(AND(Sufficient_data="Yes",Include_study="Yes"),Input!Number_of_subjects,"")</f>
        <v/>
      </c>
      <c r="I86" s="10" t="str">
        <f t="shared" si="186"/>
        <v/>
      </c>
      <c r="J86" s="10" t="str">
        <f t="shared" si="94"/>
        <v/>
      </c>
      <c r="K86" s="10" t="str">
        <f t="shared" si="95"/>
        <v/>
      </c>
      <c r="L86" s="10" t="str">
        <f t="shared" si="96"/>
        <v/>
      </c>
      <c r="M86" s="10" t="str">
        <f t="shared" si="187"/>
        <v/>
      </c>
      <c r="N86" s="10" t="str">
        <f t="shared" si="188"/>
        <v/>
      </c>
      <c r="O86" s="106" t="str">
        <f t="shared" si="189"/>
        <v/>
      </c>
      <c r="P86" s="68" t="str">
        <f t="shared" si="190"/>
        <v/>
      </c>
      <c r="R86" s="57" t="e">
        <f t="shared" si="101"/>
        <v>#N/A</v>
      </c>
      <c r="S86" s="10" t="e">
        <f t="shared" si="102"/>
        <v>#N/A</v>
      </c>
      <c r="T86" s="40" t="e">
        <f t="shared" si="103"/>
        <v>#N/A</v>
      </c>
      <c r="Y86" s="129"/>
      <c r="Z86" s="26" t="str">
        <f t="shared" si="191"/>
        <v/>
      </c>
      <c r="AA86" s="26" t="str">
        <f>IF(AND(Sufficient_data="Yes",Include_study="Yes",Input!Study_name&lt;&gt;"",Subgroup&lt;&gt;""),Input!Study_name,"")</f>
        <v/>
      </c>
      <c r="AB86" s="10" t="str">
        <f t="shared" si="105"/>
        <v/>
      </c>
      <c r="AC86" s="10" t="str">
        <f>IF(AND(Sufficient_data="Yes",Include_study="Yes",Subgroup&lt;&gt;""),Input!Correlation,"")</f>
        <v/>
      </c>
      <c r="AD86" s="10" t="str">
        <f t="shared" si="158"/>
        <v/>
      </c>
      <c r="AE86" s="10" t="str">
        <f t="shared" si="107"/>
        <v/>
      </c>
      <c r="AF86" s="10" t="str">
        <f t="shared" si="159"/>
        <v/>
      </c>
      <c r="AG86" s="10" t="str">
        <f t="shared" si="192"/>
        <v/>
      </c>
      <c r="AH86" s="4" t="str">
        <f t="shared" si="160"/>
        <v/>
      </c>
      <c r="AI86" s="35" t="str">
        <f t="shared" si="193"/>
        <v/>
      </c>
      <c r="AJ86" s="108" t="str">
        <f t="shared" si="194"/>
        <v/>
      </c>
      <c r="AK86" s="68" t="str">
        <f t="shared" si="195"/>
        <v/>
      </c>
      <c r="AL86" s="9"/>
      <c r="AM86" s="57" t="e">
        <f t="shared" si="161"/>
        <v>#N/A</v>
      </c>
      <c r="AN86" s="10" t="e">
        <f t="shared" si="162"/>
        <v>#N/A</v>
      </c>
      <c r="AO86" s="40" t="e">
        <f t="shared" si="163"/>
        <v>#N/A</v>
      </c>
      <c r="AP86" s="9"/>
      <c r="AQ86" s="71" t="str">
        <f t="shared" si="164"/>
        <v/>
      </c>
      <c r="AR86" s="10" t="str">
        <f>IF(AND(Sufficient_data="Yes",Include_study="Yes",Subgroup&lt;&gt;""),IF(COUNTIFS(Input!F$2:F85,"="&amp;"Yes",Input!C$2:C85,"="&amp;"Yes",Input!G$2:G85,"="&amp;Subgroup)&gt;0,"",Subgroup),"")</f>
        <v/>
      </c>
      <c r="AS86" s="26" t="str">
        <f t="shared" si="165"/>
        <v/>
      </c>
      <c r="AT86" s="14" t="str">
        <f t="shared" si="166"/>
        <v/>
      </c>
      <c r="AU86" s="10" t="str">
        <f t="shared" si="167"/>
        <v/>
      </c>
      <c r="AV86" s="19" t="str">
        <f t="shared" si="168"/>
        <v/>
      </c>
      <c r="AW86" s="10" t="str">
        <f t="shared" si="169"/>
        <v/>
      </c>
      <c r="AX86" s="10" t="str">
        <f t="shared" si="170"/>
        <v/>
      </c>
      <c r="AY86" s="10" t="str">
        <f t="shared" si="196"/>
        <v/>
      </c>
      <c r="AZ86" s="10" t="str">
        <f t="shared" si="171"/>
        <v/>
      </c>
      <c r="BA86" s="10" t="str">
        <f t="shared" si="172"/>
        <v/>
      </c>
      <c r="BB86" s="10" t="str">
        <f t="shared" si="197"/>
        <v/>
      </c>
      <c r="BC86" s="10" t="str">
        <f t="shared" si="173"/>
        <v/>
      </c>
      <c r="BD86" s="26" t="str">
        <f t="shared" si="174"/>
        <v/>
      </c>
      <c r="BE86" s="10" t="str">
        <f t="shared" si="198"/>
        <v/>
      </c>
      <c r="BF86" s="10" t="str">
        <f t="shared" si="199"/>
        <v/>
      </c>
      <c r="BG86" s="10" t="str">
        <f t="shared" si="175"/>
        <v/>
      </c>
      <c r="BH86" s="10" t="str">
        <f t="shared" si="176"/>
        <v/>
      </c>
      <c r="BI86" s="10" t="str">
        <f t="shared" si="200"/>
        <v/>
      </c>
      <c r="BJ86" s="10" t="str">
        <f t="shared" si="201"/>
        <v/>
      </c>
      <c r="BK86" s="10" t="str">
        <f t="shared" si="177"/>
        <v/>
      </c>
      <c r="BL86" s="10" t="str">
        <f t="shared" si="178"/>
        <v/>
      </c>
      <c r="BM86" s="10" t="str">
        <f t="shared" si="179"/>
        <v/>
      </c>
      <c r="BN86" s="10" t="e">
        <f t="shared" si="180"/>
        <v>#N/A</v>
      </c>
      <c r="BO86" s="10" t="str">
        <f t="shared" si="181"/>
        <v/>
      </c>
      <c r="BP86" s="10" t="str">
        <f t="shared" si="182"/>
        <v/>
      </c>
      <c r="BQ86" s="10" t="str">
        <f t="shared" si="202"/>
        <v/>
      </c>
      <c r="BR86" s="28" t="str">
        <f t="shared" si="183"/>
        <v/>
      </c>
      <c r="BS86" s="40" t="str">
        <f t="shared" si="209"/>
        <v/>
      </c>
      <c r="BX86" s="138"/>
      <c r="BY86" s="10" t="e">
        <f t="shared" si="144"/>
        <v>#N/A</v>
      </c>
      <c r="BZ86" s="10" t="e">
        <f t="shared" si="145"/>
        <v>#N/A</v>
      </c>
      <c r="CA86" s="10" t="str">
        <f t="shared" si="146"/>
        <v/>
      </c>
      <c r="CB86" s="10" t="str">
        <f>IF(AND(Sufficient_data="Yes",Include_study="Yes",Moderator&lt;&gt;""),'Moderator Analysis'!F:F-CL$2,"")</f>
        <v/>
      </c>
      <c r="CC86" s="10" t="str">
        <f>IF(AND(Sufficient_data="Yes",Include_study="Yes",Moderator&lt;&gt;""),'Moderator Analysis'!E:E-CL$3,"")</f>
        <v/>
      </c>
      <c r="CD86" s="40" t="str">
        <f>IF(AND(Sufficient_data="Yes",Include_study="Yes",Moderator&lt;&gt;""),CA:CA*('Moderator Analysis'!F:F-CL$5-CL$4*'Moderator Analysis'!E:E)^2,"")</f>
        <v/>
      </c>
      <c r="CE86" s="9"/>
      <c r="CF86" s="75" t="str">
        <f t="shared" si="184"/>
        <v/>
      </c>
      <c r="CG86" s="18" t="str">
        <f>IF(AND(Sufficient_data="Yes",Include_study="Yes",CF86&lt;&gt;""),'Moderator Analysis'!F:F-'Moderator Analysis'!J$37,"")</f>
        <v/>
      </c>
      <c r="CH86" s="18" t="str">
        <f>IF(AND(Sufficient_data="Yes",Include_study="Yes",CF86&lt;&gt;""),'Moderator Analysis'!E:E-SUMPRODUCT('Moderator Analysis'!E:E,CF:CF)/SUM(CF:CF),"")</f>
        <v/>
      </c>
      <c r="CI86" s="79" t="str">
        <f>IF(AND(Sufficient_data="Yes",Include_study="Yes",CF86&lt;&gt;""),CF:CF*('Moderator Analysis'!F:F-'Moderator Analysis'!J$29-'Moderator Analysis'!J$30*'Moderator Analysis'!E:E)^2,"")</f>
        <v/>
      </c>
      <c r="CN86" s="138"/>
      <c r="CO86" s="140"/>
      <c r="CP86" s="28" t="str">
        <f>IF(AND(Include_study="Yes",Sufficient_data="Yes"),1/'Publication Bias Analysis'!F86^2,"")</f>
        <v/>
      </c>
      <c r="CQ86" s="28" t="str">
        <f>IF(AND(Include_study="Yes",Sufficient_data="Yes"),1/('Publication Bias Analysis'!F:F^2+IF(Additional_model="Fixed effect",0,Calculations!DD$11)),"")</f>
        <v/>
      </c>
      <c r="CR86" s="28" t="str">
        <f>IF(AND(Include_study="Yes",Sufficient_data="Yes"),1/('Publication Bias Analysis'!F:F^2+IF(Additional_model="Fixed effect",0,'Publication Bias Analysis'!L$32)),"")</f>
        <v/>
      </c>
      <c r="CS86" s="28" t="str">
        <f>IF(AND(Include_study="Yes",Sufficient_data="Yes"),'Publication Bias Analysis'!E:E-IF(Trim_and_fill="Off",'Publication Bias Analysis'!I$29,'Publication Bias Analysis'!I$37),"")</f>
        <v/>
      </c>
      <c r="CT86" s="28" t="str">
        <f t="shared" si="203"/>
        <v/>
      </c>
      <c r="CU86" s="28" t="str">
        <f t="shared" si="204"/>
        <v/>
      </c>
      <c r="CV86" s="90" t="str">
        <f t="shared" si="205"/>
        <v/>
      </c>
      <c r="CW86" s="89" t="str">
        <f>IF(AND(Include_study="Yes",Sufficient_data="Yes"),CV:CV+IF(DH:DH&lt;0,-1,1)*COUNTIF(CV$2:CV85,CV:CV),"")</f>
        <v/>
      </c>
      <c r="CX86" s="89" t="str">
        <f>IF(AND(Include_study="Yes",Sufficient_data="Yes"),RANK(DL:DL,DL:DL,1)*IF(DK:DK&lt;0,-1,1)+IF(DK:DK&lt;0,-1,1)*COUNTIF(CV$2:CV85,CV:CV),"")</f>
        <v/>
      </c>
      <c r="CY86" s="89" t="str">
        <f>IF(AND(Include_study="Yes",Sufficient_data="Yes"),RANK(DO:DO,DO:DO,1)*IF(DN:DN&lt;0,-1,1)+IF(DN:DN&lt;0,-1,1)*COUNTIF(CV$2:CV85,CV:CV),"")</f>
        <v/>
      </c>
      <c r="CZ86" s="10" t="e">
        <f>IF(AND(Include_study="Yes",Sufficient_data="Yes"),'Publication Bias Analysis'!E:E,NA())</f>
        <v>#N/A</v>
      </c>
      <c r="DA86" s="40" t="e">
        <f>IF(AND(Include_study="Yes",Sufficient_data="Yes"),'Publication Bias Analysis'!F:F,NA())</f>
        <v>#N/A</v>
      </c>
      <c r="DG86" s="133"/>
      <c r="DH86" s="28" t="str">
        <f>IF(AND(Include_study="Yes",Sufficient_data="Yes"),IF('Publication Bias Analysis'!L$38="Left",CZ:CZ-'Publication Bias Analysis'!I$29,'Publication Bias Analysis'!I$29-'Publication Bias Analysis'!E:E),"")</f>
        <v/>
      </c>
      <c r="DI86" s="28" t="str">
        <f t="shared" si="211"/>
        <v/>
      </c>
      <c r="DJ86" s="40" t="str">
        <f>IF(AND(Include_study="Yes",Sufficient_data="Yes"),1/('Publication Bias Analysis'!F:F^2+IF(Additional_model="Fixed effect",0,$DS$6)),"")</f>
        <v/>
      </c>
      <c r="DK86" s="28" t="str">
        <f>IF(AND(Include_study="Yes",Sufficient_data="Yes"),IF('Publication Bias Analysis'!L$38="Left",CZ:CZ-DS$3,DS$3-'Publication Bias Analysis'!E:E),"")</f>
        <v/>
      </c>
      <c r="DL86" s="28" t="str">
        <f t="shared" si="212"/>
        <v/>
      </c>
      <c r="DM86" s="40" t="str">
        <f>IF(AND(DK86&lt;&gt;"",CW86&lt;=MAX(CW:CW)-DS$7),1/('Publication Bias Analysis'!F:F^2+IF(Additional_model="Fixed effect",0,$DS$13)),"")</f>
        <v/>
      </c>
      <c r="DN86" s="10" t="str">
        <f>IF(AND(Include_study="Yes",Sufficient_data="Yes"),IF('Publication Bias Analysis'!L$38="Left",CZ:CZ-DS$10,DS$10-CZ:CZ),"")</f>
        <v/>
      </c>
      <c r="DO86" s="10" t="str">
        <f t="shared" si="213"/>
        <v/>
      </c>
      <c r="DP86" s="40" t="str">
        <f t="shared" si="206"/>
        <v/>
      </c>
      <c r="EG86" s="133"/>
      <c r="EH86" s="10" t="str">
        <f t="shared" si="207"/>
        <v/>
      </c>
      <c r="EI86" s="40" t="str">
        <f>IF(AND(Include_study="Yes",Sufficient_data="Yes"),Z_score-('Publication Bias Analysis'!P$3+'Publication Bias Analysis'!P$4*Inverse_standard_error),"")</f>
        <v/>
      </c>
      <c r="EK86" s="133"/>
      <c r="EL86" s="10" t="str">
        <f>IF(AND(Include_study="Yes",Sufficient_data="Yes"),(CZ:CZ-SUMPRODUCT(Calculations!CP:CP,'Publication Bias Analysis'!E:E)/SUM(Calculations!CP:CP))/(SQRT(EM:EM)),"")</f>
        <v/>
      </c>
      <c r="EM86" s="10" t="str">
        <f>IF(AND(Include_study="Yes",Sufficient_data="Yes"),'Publication Bias Analysis'!F:F^2-1/(SUM(Calculations!CP:CP)),"")</f>
        <v/>
      </c>
      <c r="EN86" s="14" t="str">
        <f t="shared" si="214"/>
        <v/>
      </c>
      <c r="EO86" s="14" t="str">
        <f t="shared" si="215"/>
        <v/>
      </c>
      <c r="EP86" s="14" t="str">
        <f>IF(AND(Include_study="Yes",Sufficient_data="Yes"),COUNTIFS(EN$2:EN85,"&lt;"&amp;EN86,EO$2:EO85,"&lt;"&amp;EO86)+COUNTIFS(EN87:EN$201,"&lt;"&amp;EN86,EO87:EO$201,"&lt;"&amp;EO86)+COUNTIFS(EN$2:EN85,"&gt;"&amp;EN86,EO$2:EO85,"&gt;"&amp;EO86)+COUNTIFS(EN87:EN$201,"&gt;"&amp;EN86,EO87:EO$201,"&gt;"&amp;EO86),"")</f>
        <v/>
      </c>
      <c r="EQ86" s="83" t="str">
        <f>IF(AND(Include_study="Yes",Sufficient_data="Yes"),COUNTIFS(EN$2:EN85,"&lt;"&amp;EN86,EO$2:EO85,"&gt;"&amp;EO86)+COUNTIFS(EN87:EN$201,"&lt;"&amp;EN86,EO87:EO$201,"&gt;"&amp;EO86)+COUNTIFS(EN$2:EN85,"&gt;"&amp;EN86,EO$2:EO85,"&lt;"&amp;EO86)+COUNTIFS(EN87:EN$201,"&gt;"&amp;EN86,EO87:EO$201,"&lt;"&amp;EO86),"")</f>
        <v/>
      </c>
      <c r="ES86" s="133"/>
      <c r="EX86" s="133"/>
      <c r="EY86" s="10" t="e">
        <f t="shared" si="152"/>
        <v>#N/A</v>
      </c>
      <c r="EZ86" s="10" t="e">
        <f t="shared" si="153"/>
        <v>#N/A</v>
      </c>
      <c r="FA86" s="10" t="str">
        <f t="shared" si="154"/>
        <v/>
      </c>
      <c r="FB86" s="40" t="str">
        <f>IF(AND(Include_study="Yes",Sufficient_data="Yes"),Z_score-('Publication Bias Analysis'!AK114+'Publication Bias Analysis'!AK$31*Inverse_standard_error),"")</f>
        <v/>
      </c>
      <c r="FH86" s="133"/>
      <c r="FI86" s="14" t="str">
        <f>IF(Z_score&lt;&gt;"",RANK('Publication Bias Analysis'!AS:AS,'Publication Bias Analysis'!AS:AS,1)+COUNTIF('Publication Bias Analysis'!AS$2:AS85,'Publication Bias Analysis'!AS86),"")</f>
        <v/>
      </c>
      <c r="FJ86" s="10" t="str">
        <f t="shared" si="208"/>
        <v/>
      </c>
      <c r="FK86" s="10" t="e">
        <f>IF(AND(Include_study="Yes",Sufficient_data="Yes"),'Publication Bias Analysis'!AR86,NA())</f>
        <v>#N/A</v>
      </c>
      <c r="FL86" s="28" t="e">
        <f>IF(AND(Include_study="Yes",Sufficient_data="Yes"),'Publication Bias Analysis'!AS86,NA())</f>
        <v>#N/A</v>
      </c>
      <c r="FM86" s="10" t="str">
        <f>IF(AND(Include_study="Yes",Sufficient_data="Yes"),'Publication Bias Analysis'!AR:AR-AVERAGE('Publication Bias Analysis'!AR:AR),"")</f>
        <v/>
      </c>
      <c r="FN86" s="40" t="str">
        <f>IF(AND(Include_study="Yes",Sufficient_data="Yes"),FL:FL-('Publication Bias Analysis'!AV$30+FK:FK*'Publication Bias Analysis'!AV$31),"")</f>
        <v/>
      </c>
      <c r="FT86" s="133"/>
      <c r="FU86" s="10" t="str">
        <f t="shared" si="156"/>
        <v/>
      </c>
      <c r="FV86" s="19" t="str">
        <f t="shared" si="185"/>
        <v/>
      </c>
      <c r="FW86" s="40" t="str">
        <f t="shared" si="210"/>
        <v/>
      </c>
    </row>
    <row r="87" spans="1:179" x14ac:dyDescent="0.2">
      <c r="A87" s="129"/>
      <c r="B87" s="26" t="str">
        <f t="shared" si="157"/>
        <v/>
      </c>
      <c r="C87" s="26" t="str">
        <f>IF(B87&lt;&gt;"",IF(B87=0,COUNTIF(B$2:B86,0)+1,COUNTIF(B$2:B86,B87)+B87+COUNTIF(B:B,0)),"")</f>
        <v/>
      </c>
      <c r="D87" s="26" t="str">
        <f t="shared" si="92"/>
        <v/>
      </c>
      <c r="E87" s="10" t="str">
        <f>IF(AND(Sufficient_data="Yes",Include_study="Yes",Input!Study_name&lt;&gt;""),Input!Study_name,"")</f>
        <v/>
      </c>
      <c r="F87" s="10" t="str">
        <f>IF(AND(Sufficient_data="Yes",Include_study="Yes"),Input!Correlation,"")</f>
        <v/>
      </c>
      <c r="G87" s="10" t="str">
        <f t="shared" si="93"/>
        <v/>
      </c>
      <c r="H87" s="10" t="str">
        <f>IF(AND(Sufficient_data="Yes",Include_study="Yes"),Input!Number_of_subjects,"")</f>
        <v/>
      </c>
      <c r="I87" s="10" t="str">
        <f t="shared" si="186"/>
        <v/>
      </c>
      <c r="J87" s="10" t="str">
        <f t="shared" si="94"/>
        <v/>
      </c>
      <c r="K87" s="10" t="str">
        <f t="shared" si="95"/>
        <v/>
      </c>
      <c r="L87" s="10" t="str">
        <f t="shared" si="96"/>
        <v/>
      </c>
      <c r="M87" s="10" t="str">
        <f t="shared" si="187"/>
        <v/>
      </c>
      <c r="N87" s="10" t="str">
        <f t="shared" si="188"/>
        <v/>
      </c>
      <c r="O87" s="106" t="str">
        <f t="shared" si="189"/>
        <v/>
      </c>
      <c r="P87" s="68" t="str">
        <f t="shared" si="190"/>
        <v/>
      </c>
      <c r="R87" s="57" t="e">
        <f t="shared" si="101"/>
        <v>#N/A</v>
      </c>
      <c r="S87" s="10" t="e">
        <f t="shared" si="102"/>
        <v>#N/A</v>
      </c>
      <c r="T87" s="40" t="e">
        <f t="shared" si="103"/>
        <v>#N/A</v>
      </c>
      <c r="Y87" s="129"/>
      <c r="Z87" s="26" t="str">
        <f t="shared" si="191"/>
        <v/>
      </c>
      <c r="AA87" s="26" t="str">
        <f>IF(AND(Sufficient_data="Yes",Include_study="Yes",Input!Study_name&lt;&gt;"",Subgroup&lt;&gt;""),Input!Study_name,"")</f>
        <v/>
      </c>
      <c r="AB87" s="10" t="str">
        <f t="shared" si="105"/>
        <v/>
      </c>
      <c r="AC87" s="10" t="str">
        <f>IF(AND(Sufficient_data="Yes",Include_study="Yes",Subgroup&lt;&gt;""),Input!Correlation,"")</f>
        <v/>
      </c>
      <c r="AD87" s="10" t="str">
        <f t="shared" si="158"/>
        <v/>
      </c>
      <c r="AE87" s="10" t="str">
        <f t="shared" si="107"/>
        <v/>
      </c>
      <c r="AF87" s="10" t="str">
        <f t="shared" si="159"/>
        <v/>
      </c>
      <c r="AG87" s="10" t="str">
        <f t="shared" si="192"/>
        <v/>
      </c>
      <c r="AH87" s="4" t="str">
        <f t="shared" si="160"/>
        <v/>
      </c>
      <c r="AI87" s="35" t="str">
        <f t="shared" si="193"/>
        <v/>
      </c>
      <c r="AJ87" s="108" t="str">
        <f t="shared" si="194"/>
        <v/>
      </c>
      <c r="AK87" s="68" t="str">
        <f t="shared" si="195"/>
        <v/>
      </c>
      <c r="AL87" s="9"/>
      <c r="AM87" s="57" t="e">
        <f t="shared" si="161"/>
        <v>#N/A</v>
      </c>
      <c r="AN87" s="10" t="e">
        <f t="shared" si="162"/>
        <v>#N/A</v>
      </c>
      <c r="AO87" s="40" t="e">
        <f t="shared" si="163"/>
        <v>#N/A</v>
      </c>
      <c r="AP87" s="9"/>
      <c r="AQ87" s="71" t="str">
        <f t="shared" si="164"/>
        <v/>
      </c>
      <c r="AR87" s="10" t="str">
        <f>IF(AND(Sufficient_data="Yes",Include_study="Yes",Subgroup&lt;&gt;""),IF(COUNTIFS(Input!F$2:F86,"="&amp;"Yes",Input!C$2:C86,"="&amp;"Yes",Input!G$2:G86,"="&amp;Subgroup)&gt;0,"",Subgroup),"")</f>
        <v/>
      </c>
      <c r="AS87" s="26" t="str">
        <f t="shared" si="165"/>
        <v/>
      </c>
      <c r="AT87" s="14" t="str">
        <f t="shared" si="166"/>
        <v/>
      </c>
      <c r="AU87" s="10" t="str">
        <f t="shared" si="167"/>
        <v/>
      </c>
      <c r="AV87" s="19" t="str">
        <f t="shared" si="168"/>
        <v/>
      </c>
      <c r="AW87" s="10" t="str">
        <f t="shared" si="169"/>
        <v/>
      </c>
      <c r="AX87" s="10" t="str">
        <f t="shared" si="170"/>
        <v/>
      </c>
      <c r="AY87" s="10" t="str">
        <f t="shared" si="196"/>
        <v/>
      </c>
      <c r="AZ87" s="10" t="str">
        <f t="shared" si="171"/>
        <v/>
      </c>
      <c r="BA87" s="10" t="str">
        <f t="shared" si="172"/>
        <v/>
      </c>
      <c r="BB87" s="10" t="str">
        <f t="shared" si="197"/>
        <v/>
      </c>
      <c r="BC87" s="10" t="str">
        <f t="shared" si="173"/>
        <v/>
      </c>
      <c r="BD87" s="26" t="str">
        <f t="shared" si="174"/>
        <v/>
      </c>
      <c r="BE87" s="10" t="str">
        <f t="shared" si="198"/>
        <v/>
      </c>
      <c r="BF87" s="10" t="str">
        <f t="shared" si="199"/>
        <v/>
      </c>
      <c r="BG87" s="10" t="str">
        <f t="shared" si="175"/>
        <v/>
      </c>
      <c r="BH87" s="10" t="str">
        <f t="shared" si="176"/>
        <v/>
      </c>
      <c r="BI87" s="10" t="str">
        <f t="shared" si="200"/>
        <v/>
      </c>
      <c r="BJ87" s="10" t="str">
        <f t="shared" si="201"/>
        <v/>
      </c>
      <c r="BK87" s="10" t="str">
        <f t="shared" si="177"/>
        <v/>
      </c>
      <c r="BL87" s="10" t="str">
        <f t="shared" si="178"/>
        <v/>
      </c>
      <c r="BM87" s="10" t="str">
        <f t="shared" si="179"/>
        <v/>
      </c>
      <c r="BN87" s="10" t="e">
        <f t="shared" si="180"/>
        <v>#N/A</v>
      </c>
      <c r="BO87" s="10" t="str">
        <f t="shared" si="181"/>
        <v/>
      </c>
      <c r="BP87" s="10" t="str">
        <f t="shared" si="182"/>
        <v/>
      </c>
      <c r="BQ87" s="10" t="str">
        <f t="shared" si="202"/>
        <v/>
      </c>
      <c r="BR87" s="28" t="str">
        <f t="shared" si="183"/>
        <v/>
      </c>
      <c r="BS87" s="40" t="str">
        <f t="shared" si="209"/>
        <v/>
      </c>
      <c r="BX87" s="138"/>
      <c r="BY87" s="10" t="e">
        <f t="shared" si="144"/>
        <v>#N/A</v>
      </c>
      <c r="BZ87" s="10" t="e">
        <f t="shared" si="145"/>
        <v>#N/A</v>
      </c>
      <c r="CA87" s="10" t="str">
        <f t="shared" si="146"/>
        <v/>
      </c>
      <c r="CB87" s="10" t="str">
        <f>IF(AND(Sufficient_data="Yes",Include_study="Yes",Moderator&lt;&gt;""),'Moderator Analysis'!F:F-CL$2,"")</f>
        <v/>
      </c>
      <c r="CC87" s="10" t="str">
        <f>IF(AND(Sufficient_data="Yes",Include_study="Yes",Moderator&lt;&gt;""),'Moderator Analysis'!E:E-CL$3,"")</f>
        <v/>
      </c>
      <c r="CD87" s="40" t="str">
        <f>IF(AND(Sufficient_data="Yes",Include_study="Yes",Moderator&lt;&gt;""),CA:CA*('Moderator Analysis'!F:F-CL$5-CL$4*'Moderator Analysis'!E:E)^2,"")</f>
        <v/>
      </c>
      <c r="CE87" s="9"/>
      <c r="CF87" s="75" t="str">
        <f t="shared" si="184"/>
        <v/>
      </c>
      <c r="CG87" s="18" t="str">
        <f>IF(AND(Sufficient_data="Yes",Include_study="Yes",CF87&lt;&gt;""),'Moderator Analysis'!F:F-'Moderator Analysis'!J$37,"")</f>
        <v/>
      </c>
      <c r="CH87" s="18" t="str">
        <f>IF(AND(Sufficient_data="Yes",Include_study="Yes",CF87&lt;&gt;""),'Moderator Analysis'!E:E-SUMPRODUCT('Moderator Analysis'!E:E,CF:CF)/SUM(CF:CF),"")</f>
        <v/>
      </c>
      <c r="CI87" s="79" t="str">
        <f>IF(AND(Sufficient_data="Yes",Include_study="Yes",CF87&lt;&gt;""),CF:CF*('Moderator Analysis'!F:F-'Moderator Analysis'!J$29-'Moderator Analysis'!J$30*'Moderator Analysis'!E:E)^2,"")</f>
        <v/>
      </c>
      <c r="CN87" s="138"/>
      <c r="CO87" s="140"/>
      <c r="CP87" s="28" t="str">
        <f>IF(AND(Include_study="Yes",Sufficient_data="Yes"),1/'Publication Bias Analysis'!F87^2,"")</f>
        <v/>
      </c>
      <c r="CQ87" s="28" t="str">
        <f>IF(AND(Include_study="Yes",Sufficient_data="Yes"),1/('Publication Bias Analysis'!F:F^2+IF(Additional_model="Fixed effect",0,Calculations!DD$11)),"")</f>
        <v/>
      </c>
      <c r="CR87" s="28" t="str">
        <f>IF(AND(Include_study="Yes",Sufficient_data="Yes"),1/('Publication Bias Analysis'!F:F^2+IF(Additional_model="Fixed effect",0,'Publication Bias Analysis'!L$32)),"")</f>
        <v/>
      </c>
      <c r="CS87" s="28" t="str">
        <f>IF(AND(Include_study="Yes",Sufficient_data="Yes"),'Publication Bias Analysis'!E:E-IF(Trim_and_fill="Off",'Publication Bias Analysis'!I$29,'Publication Bias Analysis'!I$37),"")</f>
        <v/>
      </c>
      <c r="CT87" s="28" t="str">
        <f t="shared" si="203"/>
        <v/>
      </c>
      <c r="CU87" s="28" t="str">
        <f t="shared" si="204"/>
        <v/>
      </c>
      <c r="CV87" s="90" t="str">
        <f t="shared" si="205"/>
        <v/>
      </c>
      <c r="CW87" s="89" t="str">
        <f>IF(AND(Include_study="Yes",Sufficient_data="Yes"),CV:CV+IF(DH:DH&lt;0,-1,1)*COUNTIF(CV$2:CV86,CV:CV),"")</f>
        <v/>
      </c>
      <c r="CX87" s="89" t="str">
        <f>IF(AND(Include_study="Yes",Sufficient_data="Yes"),RANK(DL:DL,DL:DL,1)*IF(DK:DK&lt;0,-1,1)+IF(DK:DK&lt;0,-1,1)*COUNTIF(CV$2:CV86,CV:CV),"")</f>
        <v/>
      </c>
      <c r="CY87" s="89" t="str">
        <f>IF(AND(Include_study="Yes",Sufficient_data="Yes"),RANK(DO:DO,DO:DO,1)*IF(DN:DN&lt;0,-1,1)+IF(DN:DN&lt;0,-1,1)*COUNTIF(CV$2:CV86,CV:CV),"")</f>
        <v/>
      </c>
      <c r="CZ87" s="10" t="e">
        <f>IF(AND(Include_study="Yes",Sufficient_data="Yes"),'Publication Bias Analysis'!E:E,NA())</f>
        <v>#N/A</v>
      </c>
      <c r="DA87" s="40" t="e">
        <f>IF(AND(Include_study="Yes",Sufficient_data="Yes"),'Publication Bias Analysis'!F:F,NA())</f>
        <v>#N/A</v>
      </c>
      <c r="DG87" s="133"/>
      <c r="DH87" s="28" t="str">
        <f>IF(AND(Include_study="Yes",Sufficient_data="Yes"),IF('Publication Bias Analysis'!L$38="Left",CZ:CZ-'Publication Bias Analysis'!I$29,'Publication Bias Analysis'!I$29-'Publication Bias Analysis'!E:E),"")</f>
        <v/>
      </c>
      <c r="DI87" s="28" t="str">
        <f t="shared" si="211"/>
        <v/>
      </c>
      <c r="DJ87" s="40" t="str">
        <f>IF(AND(Include_study="Yes",Sufficient_data="Yes"),1/('Publication Bias Analysis'!F:F^2+IF(Additional_model="Fixed effect",0,$DS$6)),"")</f>
        <v/>
      </c>
      <c r="DK87" s="28" t="str">
        <f>IF(AND(Include_study="Yes",Sufficient_data="Yes"),IF('Publication Bias Analysis'!L$38="Left",CZ:CZ-DS$3,DS$3-'Publication Bias Analysis'!E:E),"")</f>
        <v/>
      </c>
      <c r="DL87" s="28" t="str">
        <f t="shared" si="212"/>
        <v/>
      </c>
      <c r="DM87" s="40" t="str">
        <f>IF(AND(DK87&lt;&gt;"",CW87&lt;=MAX(CW:CW)-DS$7),1/('Publication Bias Analysis'!F:F^2+IF(Additional_model="Fixed effect",0,$DS$13)),"")</f>
        <v/>
      </c>
      <c r="DN87" s="10" t="str">
        <f>IF(AND(Include_study="Yes",Sufficient_data="Yes"),IF('Publication Bias Analysis'!L$38="Left",CZ:CZ-DS$10,DS$10-CZ:CZ),"")</f>
        <v/>
      </c>
      <c r="DO87" s="10" t="str">
        <f t="shared" si="213"/>
        <v/>
      </c>
      <c r="DP87" s="40" t="str">
        <f t="shared" si="206"/>
        <v/>
      </c>
      <c r="EG87" s="133"/>
      <c r="EH87" s="10" t="str">
        <f t="shared" si="207"/>
        <v/>
      </c>
      <c r="EI87" s="40" t="str">
        <f>IF(AND(Include_study="Yes",Sufficient_data="Yes"),Z_score-('Publication Bias Analysis'!P$3+'Publication Bias Analysis'!P$4*Inverse_standard_error),"")</f>
        <v/>
      </c>
      <c r="EK87" s="133"/>
      <c r="EL87" s="10" t="str">
        <f>IF(AND(Include_study="Yes",Sufficient_data="Yes"),(CZ:CZ-SUMPRODUCT(Calculations!CP:CP,'Publication Bias Analysis'!E:E)/SUM(Calculations!CP:CP))/(SQRT(EM:EM)),"")</f>
        <v/>
      </c>
      <c r="EM87" s="10" t="str">
        <f>IF(AND(Include_study="Yes",Sufficient_data="Yes"),'Publication Bias Analysis'!F:F^2-1/(SUM(Calculations!CP:CP)),"")</f>
        <v/>
      </c>
      <c r="EN87" s="14" t="str">
        <f t="shared" si="214"/>
        <v/>
      </c>
      <c r="EO87" s="14" t="str">
        <f t="shared" si="215"/>
        <v/>
      </c>
      <c r="EP87" s="14" t="str">
        <f>IF(AND(Include_study="Yes",Sufficient_data="Yes"),COUNTIFS(EN$2:EN86,"&lt;"&amp;EN87,EO$2:EO86,"&lt;"&amp;EO87)+COUNTIFS(EN88:EN$201,"&lt;"&amp;EN87,EO88:EO$201,"&lt;"&amp;EO87)+COUNTIFS(EN$2:EN86,"&gt;"&amp;EN87,EO$2:EO86,"&gt;"&amp;EO87)+COUNTIFS(EN88:EN$201,"&gt;"&amp;EN87,EO88:EO$201,"&gt;"&amp;EO87),"")</f>
        <v/>
      </c>
      <c r="EQ87" s="83" t="str">
        <f>IF(AND(Include_study="Yes",Sufficient_data="Yes"),COUNTIFS(EN$2:EN86,"&lt;"&amp;EN87,EO$2:EO86,"&gt;"&amp;EO87)+COUNTIFS(EN88:EN$201,"&lt;"&amp;EN87,EO88:EO$201,"&gt;"&amp;EO87)+COUNTIFS(EN$2:EN86,"&gt;"&amp;EN87,EO$2:EO86,"&lt;"&amp;EO87)+COUNTIFS(EN88:EN$201,"&gt;"&amp;EN87,EO88:EO$201,"&lt;"&amp;EO87),"")</f>
        <v/>
      </c>
      <c r="ES87" s="133"/>
      <c r="EX87" s="133"/>
      <c r="EY87" s="10" t="e">
        <f t="shared" si="152"/>
        <v>#N/A</v>
      </c>
      <c r="EZ87" s="10" t="e">
        <f t="shared" si="153"/>
        <v>#N/A</v>
      </c>
      <c r="FA87" s="10" t="str">
        <f t="shared" si="154"/>
        <v/>
      </c>
      <c r="FB87" s="40" t="str">
        <f>IF(AND(Include_study="Yes",Sufficient_data="Yes"),Z_score-('Publication Bias Analysis'!AK115+'Publication Bias Analysis'!AK$31*Inverse_standard_error),"")</f>
        <v/>
      </c>
      <c r="FH87" s="133"/>
      <c r="FI87" s="14" t="str">
        <f>IF(Z_score&lt;&gt;"",RANK('Publication Bias Analysis'!AS:AS,'Publication Bias Analysis'!AS:AS,1)+COUNTIF('Publication Bias Analysis'!AS$2:AS86,'Publication Bias Analysis'!AS87),"")</f>
        <v/>
      </c>
      <c r="FJ87" s="10" t="str">
        <f t="shared" si="208"/>
        <v/>
      </c>
      <c r="FK87" s="10" t="e">
        <f>IF(AND(Include_study="Yes",Sufficient_data="Yes"),'Publication Bias Analysis'!AR87,NA())</f>
        <v>#N/A</v>
      </c>
      <c r="FL87" s="28" t="e">
        <f>IF(AND(Include_study="Yes",Sufficient_data="Yes"),'Publication Bias Analysis'!AS87,NA())</f>
        <v>#N/A</v>
      </c>
      <c r="FM87" s="10" t="str">
        <f>IF(AND(Include_study="Yes",Sufficient_data="Yes"),'Publication Bias Analysis'!AR:AR-AVERAGE('Publication Bias Analysis'!AR:AR),"")</f>
        <v/>
      </c>
      <c r="FN87" s="40" t="str">
        <f>IF(AND(Include_study="Yes",Sufficient_data="Yes"),FL:FL-('Publication Bias Analysis'!AV$30+FK:FK*'Publication Bias Analysis'!AV$31),"")</f>
        <v/>
      </c>
      <c r="FT87" s="133"/>
      <c r="FU87" s="10" t="str">
        <f t="shared" si="156"/>
        <v/>
      </c>
      <c r="FV87" s="19" t="str">
        <f t="shared" si="185"/>
        <v/>
      </c>
      <c r="FW87" s="40" t="str">
        <f t="shared" si="210"/>
        <v/>
      </c>
    </row>
    <row r="88" spans="1:179" x14ac:dyDescent="0.2">
      <c r="A88" s="129"/>
      <c r="B88" s="26" t="str">
        <f t="shared" si="157"/>
        <v/>
      </c>
      <c r="C88" s="26" t="str">
        <f>IF(B88&lt;&gt;"",IF(B88=0,COUNTIF(B$2:B87,0)+1,COUNTIF(B$2:B87,B88)+B88+COUNTIF(B:B,0)),"")</f>
        <v/>
      </c>
      <c r="D88" s="26" t="str">
        <f t="shared" si="92"/>
        <v/>
      </c>
      <c r="E88" s="10" t="str">
        <f>IF(AND(Sufficient_data="Yes",Include_study="Yes",Input!Study_name&lt;&gt;""),Input!Study_name,"")</f>
        <v/>
      </c>
      <c r="F88" s="10" t="str">
        <f>IF(AND(Sufficient_data="Yes",Include_study="Yes"),Input!Correlation,"")</f>
        <v/>
      </c>
      <c r="G88" s="10" t="str">
        <f t="shared" si="93"/>
        <v/>
      </c>
      <c r="H88" s="10" t="str">
        <f>IF(AND(Sufficient_data="Yes",Include_study="Yes"),Input!Number_of_subjects,"")</f>
        <v/>
      </c>
      <c r="I88" s="10" t="str">
        <f t="shared" si="186"/>
        <v/>
      </c>
      <c r="J88" s="10" t="str">
        <f t="shared" si="94"/>
        <v/>
      </c>
      <c r="K88" s="10" t="str">
        <f t="shared" si="95"/>
        <v/>
      </c>
      <c r="L88" s="10" t="str">
        <f t="shared" si="96"/>
        <v/>
      </c>
      <c r="M88" s="10" t="str">
        <f t="shared" si="187"/>
        <v/>
      </c>
      <c r="N88" s="10" t="str">
        <f t="shared" si="188"/>
        <v/>
      </c>
      <c r="O88" s="106" t="str">
        <f t="shared" si="189"/>
        <v/>
      </c>
      <c r="P88" s="68" t="str">
        <f t="shared" si="190"/>
        <v/>
      </c>
      <c r="R88" s="57" t="e">
        <f t="shared" si="101"/>
        <v>#N/A</v>
      </c>
      <c r="S88" s="10" t="e">
        <f t="shared" si="102"/>
        <v>#N/A</v>
      </c>
      <c r="T88" s="40" t="e">
        <f t="shared" si="103"/>
        <v>#N/A</v>
      </c>
      <c r="Y88" s="129"/>
      <c r="Z88" s="26" t="str">
        <f t="shared" si="191"/>
        <v/>
      </c>
      <c r="AA88" s="26" t="str">
        <f>IF(AND(Sufficient_data="Yes",Include_study="Yes",Input!Study_name&lt;&gt;"",Subgroup&lt;&gt;""),Input!Study_name,"")</f>
        <v/>
      </c>
      <c r="AB88" s="10" t="str">
        <f t="shared" si="105"/>
        <v/>
      </c>
      <c r="AC88" s="10" t="str">
        <f>IF(AND(Sufficient_data="Yes",Include_study="Yes",Subgroup&lt;&gt;""),Input!Correlation,"")</f>
        <v/>
      </c>
      <c r="AD88" s="10" t="str">
        <f t="shared" si="158"/>
        <v/>
      </c>
      <c r="AE88" s="10" t="str">
        <f t="shared" si="107"/>
        <v/>
      </c>
      <c r="AF88" s="10" t="str">
        <f t="shared" si="159"/>
        <v/>
      </c>
      <c r="AG88" s="10" t="str">
        <f t="shared" si="192"/>
        <v/>
      </c>
      <c r="AH88" s="4" t="str">
        <f t="shared" si="160"/>
        <v/>
      </c>
      <c r="AI88" s="35" t="str">
        <f t="shared" si="193"/>
        <v/>
      </c>
      <c r="AJ88" s="108" t="str">
        <f t="shared" si="194"/>
        <v/>
      </c>
      <c r="AK88" s="68" t="str">
        <f t="shared" si="195"/>
        <v/>
      </c>
      <c r="AL88" s="9"/>
      <c r="AM88" s="57" t="e">
        <f t="shared" si="161"/>
        <v>#N/A</v>
      </c>
      <c r="AN88" s="10" t="e">
        <f t="shared" si="162"/>
        <v>#N/A</v>
      </c>
      <c r="AO88" s="40" t="e">
        <f t="shared" si="163"/>
        <v>#N/A</v>
      </c>
      <c r="AP88" s="9"/>
      <c r="AQ88" s="71" t="str">
        <f t="shared" si="164"/>
        <v/>
      </c>
      <c r="AR88" s="10" t="str">
        <f>IF(AND(Sufficient_data="Yes",Include_study="Yes",Subgroup&lt;&gt;""),IF(COUNTIFS(Input!F$2:F87,"="&amp;"Yes",Input!C$2:C87,"="&amp;"Yes",Input!G$2:G87,"="&amp;Subgroup)&gt;0,"",Subgroup),"")</f>
        <v/>
      </c>
      <c r="AS88" s="26" t="str">
        <f t="shared" si="165"/>
        <v/>
      </c>
      <c r="AT88" s="14" t="str">
        <f t="shared" si="166"/>
        <v/>
      </c>
      <c r="AU88" s="10" t="str">
        <f t="shared" si="167"/>
        <v/>
      </c>
      <c r="AV88" s="19" t="str">
        <f t="shared" si="168"/>
        <v/>
      </c>
      <c r="AW88" s="10" t="str">
        <f t="shared" si="169"/>
        <v/>
      </c>
      <c r="AX88" s="10" t="str">
        <f t="shared" si="170"/>
        <v/>
      </c>
      <c r="AY88" s="10" t="str">
        <f t="shared" si="196"/>
        <v/>
      </c>
      <c r="AZ88" s="10" t="str">
        <f t="shared" si="171"/>
        <v/>
      </c>
      <c r="BA88" s="10" t="str">
        <f t="shared" si="172"/>
        <v/>
      </c>
      <c r="BB88" s="10" t="str">
        <f t="shared" si="197"/>
        <v/>
      </c>
      <c r="BC88" s="10" t="str">
        <f t="shared" si="173"/>
        <v/>
      </c>
      <c r="BD88" s="26" t="str">
        <f t="shared" si="174"/>
        <v/>
      </c>
      <c r="BE88" s="10" t="str">
        <f t="shared" si="198"/>
        <v/>
      </c>
      <c r="BF88" s="10" t="str">
        <f t="shared" si="199"/>
        <v/>
      </c>
      <c r="BG88" s="10" t="str">
        <f t="shared" si="175"/>
        <v/>
      </c>
      <c r="BH88" s="10" t="str">
        <f t="shared" si="176"/>
        <v/>
      </c>
      <c r="BI88" s="10" t="str">
        <f t="shared" si="200"/>
        <v/>
      </c>
      <c r="BJ88" s="10" t="str">
        <f t="shared" si="201"/>
        <v/>
      </c>
      <c r="BK88" s="10" t="str">
        <f t="shared" si="177"/>
        <v/>
      </c>
      <c r="BL88" s="10" t="str">
        <f t="shared" si="178"/>
        <v/>
      </c>
      <c r="BM88" s="10" t="str">
        <f t="shared" si="179"/>
        <v/>
      </c>
      <c r="BN88" s="10" t="e">
        <f t="shared" si="180"/>
        <v>#N/A</v>
      </c>
      <c r="BO88" s="10" t="str">
        <f t="shared" si="181"/>
        <v/>
      </c>
      <c r="BP88" s="10" t="str">
        <f t="shared" si="182"/>
        <v/>
      </c>
      <c r="BQ88" s="10" t="str">
        <f t="shared" si="202"/>
        <v/>
      </c>
      <c r="BR88" s="28" t="str">
        <f t="shared" si="183"/>
        <v/>
      </c>
      <c r="BS88" s="40" t="str">
        <f t="shared" si="209"/>
        <v/>
      </c>
      <c r="BX88" s="138"/>
      <c r="BY88" s="10" t="e">
        <f t="shared" si="144"/>
        <v>#N/A</v>
      </c>
      <c r="BZ88" s="10" t="e">
        <f t="shared" si="145"/>
        <v>#N/A</v>
      </c>
      <c r="CA88" s="10" t="str">
        <f t="shared" si="146"/>
        <v/>
      </c>
      <c r="CB88" s="10" t="str">
        <f>IF(AND(Sufficient_data="Yes",Include_study="Yes",Moderator&lt;&gt;""),'Moderator Analysis'!F:F-CL$2,"")</f>
        <v/>
      </c>
      <c r="CC88" s="10" t="str">
        <f>IF(AND(Sufficient_data="Yes",Include_study="Yes",Moderator&lt;&gt;""),'Moderator Analysis'!E:E-CL$3,"")</f>
        <v/>
      </c>
      <c r="CD88" s="40" t="str">
        <f>IF(AND(Sufficient_data="Yes",Include_study="Yes",Moderator&lt;&gt;""),CA:CA*('Moderator Analysis'!F:F-CL$5-CL$4*'Moderator Analysis'!E:E)^2,"")</f>
        <v/>
      </c>
      <c r="CE88" s="9"/>
      <c r="CF88" s="75" t="str">
        <f t="shared" si="184"/>
        <v/>
      </c>
      <c r="CG88" s="18" t="str">
        <f>IF(AND(Sufficient_data="Yes",Include_study="Yes",CF88&lt;&gt;""),'Moderator Analysis'!F:F-'Moderator Analysis'!J$37,"")</f>
        <v/>
      </c>
      <c r="CH88" s="18" t="str">
        <f>IF(AND(Sufficient_data="Yes",Include_study="Yes",CF88&lt;&gt;""),'Moderator Analysis'!E:E-SUMPRODUCT('Moderator Analysis'!E:E,CF:CF)/SUM(CF:CF),"")</f>
        <v/>
      </c>
      <c r="CI88" s="79" t="str">
        <f>IF(AND(Sufficient_data="Yes",Include_study="Yes",CF88&lt;&gt;""),CF:CF*('Moderator Analysis'!F:F-'Moderator Analysis'!J$29-'Moderator Analysis'!J$30*'Moderator Analysis'!E:E)^2,"")</f>
        <v/>
      </c>
      <c r="CN88" s="138"/>
      <c r="CO88" s="140"/>
      <c r="CP88" s="28" t="str">
        <f>IF(AND(Include_study="Yes",Sufficient_data="Yes"),1/'Publication Bias Analysis'!F88^2,"")</f>
        <v/>
      </c>
      <c r="CQ88" s="28" t="str">
        <f>IF(AND(Include_study="Yes",Sufficient_data="Yes"),1/('Publication Bias Analysis'!F:F^2+IF(Additional_model="Fixed effect",0,Calculations!DD$11)),"")</f>
        <v/>
      </c>
      <c r="CR88" s="28" t="str">
        <f>IF(AND(Include_study="Yes",Sufficient_data="Yes"),1/('Publication Bias Analysis'!F:F^2+IF(Additional_model="Fixed effect",0,'Publication Bias Analysis'!L$32)),"")</f>
        <v/>
      </c>
      <c r="CS88" s="28" t="str">
        <f>IF(AND(Include_study="Yes",Sufficient_data="Yes"),'Publication Bias Analysis'!E:E-IF(Trim_and_fill="Off",'Publication Bias Analysis'!I$29,'Publication Bias Analysis'!I$37),"")</f>
        <v/>
      </c>
      <c r="CT88" s="28" t="str">
        <f t="shared" si="203"/>
        <v/>
      </c>
      <c r="CU88" s="28" t="str">
        <f t="shared" si="204"/>
        <v/>
      </c>
      <c r="CV88" s="90" t="str">
        <f t="shared" si="205"/>
        <v/>
      </c>
      <c r="CW88" s="89" t="str">
        <f>IF(AND(Include_study="Yes",Sufficient_data="Yes"),CV:CV+IF(DH:DH&lt;0,-1,1)*COUNTIF(CV$2:CV87,CV:CV),"")</f>
        <v/>
      </c>
      <c r="CX88" s="89" t="str">
        <f>IF(AND(Include_study="Yes",Sufficient_data="Yes"),RANK(DL:DL,DL:DL,1)*IF(DK:DK&lt;0,-1,1)+IF(DK:DK&lt;0,-1,1)*COUNTIF(CV$2:CV87,CV:CV),"")</f>
        <v/>
      </c>
      <c r="CY88" s="89" t="str">
        <f>IF(AND(Include_study="Yes",Sufficient_data="Yes"),RANK(DO:DO,DO:DO,1)*IF(DN:DN&lt;0,-1,1)+IF(DN:DN&lt;0,-1,1)*COUNTIF(CV$2:CV87,CV:CV),"")</f>
        <v/>
      </c>
      <c r="CZ88" s="10" t="e">
        <f>IF(AND(Include_study="Yes",Sufficient_data="Yes"),'Publication Bias Analysis'!E:E,NA())</f>
        <v>#N/A</v>
      </c>
      <c r="DA88" s="40" t="e">
        <f>IF(AND(Include_study="Yes",Sufficient_data="Yes"),'Publication Bias Analysis'!F:F,NA())</f>
        <v>#N/A</v>
      </c>
      <c r="DG88" s="133"/>
      <c r="DH88" s="28" t="str">
        <f>IF(AND(Include_study="Yes",Sufficient_data="Yes"),IF('Publication Bias Analysis'!L$38="Left",CZ:CZ-'Publication Bias Analysis'!I$29,'Publication Bias Analysis'!I$29-'Publication Bias Analysis'!E:E),"")</f>
        <v/>
      </c>
      <c r="DI88" s="28" t="str">
        <f t="shared" si="211"/>
        <v/>
      </c>
      <c r="DJ88" s="40" t="str">
        <f>IF(AND(Include_study="Yes",Sufficient_data="Yes"),1/('Publication Bias Analysis'!F:F^2+IF(Additional_model="Fixed effect",0,$DS$6)),"")</f>
        <v/>
      </c>
      <c r="DK88" s="28" t="str">
        <f>IF(AND(Include_study="Yes",Sufficient_data="Yes"),IF('Publication Bias Analysis'!L$38="Left",CZ:CZ-DS$3,DS$3-'Publication Bias Analysis'!E:E),"")</f>
        <v/>
      </c>
      <c r="DL88" s="28" t="str">
        <f t="shared" si="212"/>
        <v/>
      </c>
      <c r="DM88" s="40" t="str">
        <f>IF(AND(DK88&lt;&gt;"",CW88&lt;=MAX(CW:CW)-DS$7),1/('Publication Bias Analysis'!F:F^2+IF(Additional_model="Fixed effect",0,$DS$13)),"")</f>
        <v/>
      </c>
      <c r="DN88" s="10" t="str">
        <f>IF(AND(Include_study="Yes",Sufficient_data="Yes"),IF('Publication Bias Analysis'!L$38="Left",CZ:CZ-DS$10,DS$10-CZ:CZ),"")</f>
        <v/>
      </c>
      <c r="DO88" s="10" t="str">
        <f t="shared" si="213"/>
        <v/>
      </c>
      <c r="DP88" s="40" t="str">
        <f t="shared" si="206"/>
        <v/>
      </c>
      <c r="EG88" s="133"/>
      <c r="EH88" s="10" t="str">
        <f t="shared" si="207"/>
        <v/>
      </c>
      <c r="EI88" s="40" t="str">
        <f>IF(AND(Include_study="Yes",Sufficient_data="Yes"),Z_score-('Publication Bias Analysis'!P$3+'Publication Bias Analysis'!P$4*Inverse_standard_error),"")</f>
        <v/>
      </c>
      <c r="EK88" s="133"/>
      <c r="EL88" s="10" t="str">
        <f>IF(AND(Include_study="Yes",Sufficient_data="Yes"),(CZ:CZ-SUMPRODUCT(Calculations!CP:CP,'Publication Bias Analysis'!E:E)/SUM(Calculations!CP:CP))/(SQRT(EM:EM)),"")</f>
        <v/>
      </c>
      <c r="EM88" s="10" t="str">
        <f>IF(AND(Include_study="Yes",Sufficient_data="Yes"),'Publication Bias Analysis'!F:F^2-1/(SUM(Calculations!CP:CP)),"")</f>
        <v/>
      </c>
      <c r="EN88" s="14" t="str">
        <f t="shared" si="214"/>
        <v/>
      </c>
      <c r="EO88" s="14" t="str">
        <f t="shared" si="215"/>
        <v/>
      </c>
      <c r="EP88" s="14" t="str">
        <f>IF(AND(Include_study="Yes",Sufficient_data="Yes"),COUNTIFS(EN$2:EN87,"&lt;"&amp;EN88,EO$2:EO87,"&lt;"&amp;EO88)+COUNTIFS(EN89:EN$201,"&lt;"&amp;EN88,EO89:EO$201,"&lt;"&amp;EO88)+COUNTIFS(EN$2:EN87,"&gt;"&amp;EN88,EO$2:EO87,"&gt;"&amp;EO88)+COUNTIFS(EN89:EN$201,"&gt;"&amp;EN88,EO89:EO$201,"&gt;"&amp;EO88),"")</f>
        <v/>
      </c>
      <c r="EQ88" s="83" t="str">
        <f>IF(AND(Include_study="Yes",Sufficient_data="Yes"),COUNTIFS(EN$2:EN87,"&lt;"&amp;EN88,EO$2:EO87,"&gt;"&amp;EO88)+COUNTIFS(EN89:EN$201,"&lt;"&amp;EN88,EO89:EO$201,"&gt;"&amp;EO88)+COUNTIFS(EN$2:EN87,"&gt;"&amp;EN88,EO$2:EO87,"&lt;"&amp;EO88)+COUNTIFS(EN89:EN$201,"&gt;"&amp;EN88,EO89:EO$201,"&lt;"&amp;EO88),"")</f>
        <v/>
      </c>
      <c r="ES88" s="133"/>
      <c r="EX88" s="133"/>
      <c r="EY88" s="10" t="e">
        <f t="shared" si="152"/>
        <v>#N/A</v>
      </c>
      <c r="EZ88" s="10" t="e">
        <f t="shared" si="153"/>
        <v>#N/A</v>
      </c>
      <c r="FA88" s="10" t="str">
        <f t="shared" si="154"/>
        <v/>
      </c>
      <c r="FB88" s="40" t="str">
        <f>IF(AND(Include_study="Yes",Sufficient_data="Yes"),Z_score-('Publication Bias Analysis'!AK116+'Publication Bias Analysis'!AK$31*Inverse_standard_error),"")</f>
        <v/>
      </c>
      <c r="FH88" s="133"/>
      <c r="FI88" s="14" t="str">
        <f>IF(Z_score&lt;&gt;"",RANK('Publication Bias Analysis'!AS:AS,'Publication Bias Analysis'!AS:AS,1)+COUNTIF('Publication Bias Analysis'!AS$2:AS87,'Publication Bias Analysis'!AS88),"")</f>
        <v/>
      </c>
      <c r="FJ88" s="10" t="str">
        <f t="shared" si="208"/>
        <v/>
      </c>
      <c r="FK88" s="10" t="e">
        <f>IF(AND(Include_study="Yes",Sufficient_data="Yes"),'Publication Bias Analysis'!AR88,NA())</f>
        <v>#N/A</v>
      </c>
      <c r="FL88" s="28" t="e">
        <f>IF(AND(Include_study="Yes",Sufficient_data="Yes"),'Publication Bias Analysis'!AS88,NA())</f>
        <v>#N/A</v>
      </c>
      <c r="FM88" s="10" t="str">
        <f>IF(AND(Include_study="Yes",Sufficient_data="Yes"),'Publication Bias Analysis'!AR:AR-AVERAGE('Publication Bias Analysis'!AR:AR),"")</f>
        <v/>
      </c>
      <c r="FN88" s="40" t="str">
        <f>IF(AND(Include_study="Yes",Sufficient_data="Yes"),FL:FL-('Publication Bias Analysis'!AV$30+FK:FK*'Publication Bias Analysis'!AV$31),"")</f>
        <v/>
      </c>
      <c r="FT88" s="133"/>
      <c r="FU88" s="10" t="str">
        <f t="shared" si="156"/>
        <v/>
      </c>
      <c r="FV88" s="19" t="str">
        <f t="shared" si="185"/>
        <v/>
      </c>
      <c r="FW88" s="40" t="str">
        <f t="shared" si="210"/>
        <v/>
      </c>
    </row>
    <row r="89" spans="1:179" x14ac:dyDescent="0.2">
      <c r="A89" s="129"/>
      <c r="B89" s="26" t="str">
        <f t="shared" si="157"/>
        <v/>
      </c>
      <c r="C89" s="26" t="str">
        <f>IF(B89&lt;&gt;"",IF(B89=0,COUNTIF(B$2:B88,0)+1,COUNTIF(B$2:B88,B89)+B89+COUNTIF(B:B,0)),"")</f>
        <v/>
      </c>
      <c r="D89" s="26" t="str">
        <f t="shared" si="92"/>
        <v/>
      </c>
      <c r="E89" s="10" t="str">
        <f>IF(AND(Sufficient_data="Yes",Include_study="Yes",Input!Study_name&lt;&gt;""),Input!Study_name,"")</f>
        <v/>
      </c>
      <c r="F89" s="10" t="str">
        <f>IF(AND(Sufficient_data="Yes",Include_study="Yes"),Input!Correlation,"")</f>
        <v/>
      </c>
      <c r="G89" s="10" t="str">
        <f t="shared" si="93"/>
        <v/>
      </c>
      <c r="H89" s="10" t="str">
        <f>IF(AND(Sufficient_data="Yes",Include_study="Yes"),Input!Number_of_subjects,"")</f>
        <v/>
      </c>
      <c r="I89" s="10" t="str">
        <f t="shared" si="186"/>
        <v/>
      </c>
      <c r="J89" s="10" t="str">
        <f t="shared" si="94"/>
        <v/>
      </c>
      <c r="K89" s="10" t="str">
        <f t="shared" si="95"/>
        <v/>
      </c>
      <c r="L89" s="10" t="str">
        <f t="shared" si="96"/>
        <v/>
      </c>
      <c r="M89" s="10" t="str">
        <f t="shared" si="187"/>
        <v/>
      </c>
      <c r="N89" s="10" t="str">
        <f t="shared" si="188"/>
        <v/>
      </c>
      <c r="O89" s="106" t="str">
        <f t="shared" si="189"/>
        <v/>
      </c>
      <c r="P89" s="68" t="str">
        <f t="shared" si="190"/>
        <v/>
      </c>
      <c r="R89" s="57" t="e">
        <f t="shared" si="101"/>
        <v>#N/A</v>
      </c>
      <c r="S89" s="10" t="e">
        <f t="shared" si="102"/>
        <v>#N/A</v>
      </c>
      <c r="T89" s="40" t="e">
        <f t="shared" si="103"/>
        <v>#N/A</v>
      </c>
      <c r="Y89" s="129"/>
      <c r="Z89" s="26" t="str">
        <f t="shared" si="191"/>
        <v/>
      </c>
      <c r="AA89" s="26" t="str">
        <f>IF(AND(Sufficient_data="Yes",Include_study="Yes",Input!Study_name&lt;&gt;"",Subgroup&lt;&gt;""),Input!Study_name,"")</f>
        <v/>
      </c>
      <c r="AB89" s="10" t="str">
        <f t="shared" si="105"/>
        <v/>
      </c>
      <c r="AC89" s="10" t="str">
        <f>IF(AND(Sufficient_data="Yes",Include_study="Yes",Subgroup&lt;&gt;""),Input!Correlation,"")</f>
        <v/>
      </c>
      <c r="AD89" s="10" t="str">
        <f t="shared" si="158"/>
        <v/>
      </c>
      <c r="AE89" s="10" t="str">
        <f t="shared" si="107"/>
        <v/>
      </c>
      <c r="AF89" s="10" t="str">
        <f t="shared" si="159"/>
        <v/>
      </c>
      <c r="AG89" s="10" t="str">
        <f t="shared" si="192"/>
        <v/>
      </c>
      <c r="AH89" s="4" t="str">
        <f t="shared" si="160"/>
        <v/>
      </c>
      <c r="AI89" s="35" t="str">
        <f t="shared" si="193"/>
        <v/>
      </c>
      <c r="AJ89" s="108" t="str">
        <f t="shared" si="194"/>
        <v/>
      </c>
      <c r="AK89" s="68" t="str">
        <f t="shared" si="195"/>
        <v/>
      </c>
      <c r="AL89" s="9"/>
      <c r="AM89" s="57" t="e">
        <f t="shared" si="161"/>
        <v>#N/A</v>
      </c>
      <c r="AN89" s="10" t="e">
        <f t="shared" si="162"/>
        <v>#N/A</v>
      </c>
      <c r="AO89" s="40" t="e">
        <f t="shared" si="163"/>
        <v>#N/A</v>
      </c>
      <c r="AP89" s="9"/>
      <c r="AQ89" s="71" t="str">
        <f t="shared" si="164"/>
        <v/>
      </c>
      <c r="AR89" s="10" t="str">
        <f>IF(AND(Sufficient_data="Yes",Include_study="Yes",Subgroup&lt;&gt;""),IF(COUNTIFS(Input!F$2:F88,"="&amp;"Yes",Input!C$2:C88,"="&amp;"Yes",Input!G$2:G88,"="&amp;Subgroup)&gt;0,"",Subgroup),"")</f>
        <v/>
      </c>
      <c r="AS89" s="26" t="str">
        <f t="shared" si="165"/>
        <v/>
      </c>
      <c r="AT89" s="14" t="str">
        <f t="shared" si="166"/>
        <v/>
      </c>
      <c r="AU89" s="10" t="str">
        <f t="shared" si="167"/>
        <v/>
      </c>
      <c r="AV89" s="19" t="str">
        <f t="shared" si="168"/>
        <v/>
      </c>
      <c r="AW89" s="10" t="str">
        <f t="shared" si="169"/>
        <v/>
      </c>
      <c r="AX89" s="10" t="str">
        <f t="shared" si="170"/>
        <v/>
      </c>
      <c r="AY89" s="10" t="str">
        <f t="shared" si="196"/>
        <v/>
      </c>
      <c r="AZ89" s="10" t="str">
        <f t="shared" si="171"/>
        <v/>
      </c>
      <c r="BA89" s="10" t="str">
        <f t="shared" si="172"/>
        <v/>
      </c>
      <c r="BB89" s="10" t="str">
        <f t="shared" si="197"/>
        <v/>
      </c>
      <c r="BC89" s="10" t="str">
        <f t="shared" si="173"/>
        <v/>
      </c>
      <c r="BD89" s="26" t="str">
        <f t="shared" si="174"/>
        <v/>
      </c>
      <c r="BE89" s="10" t="str">
        <f t="shared" si="198"/>
        <v/>
      </c>
      <c r="BF89" s="10" t="str">
        <f t="shared" si="199"/>
        <v/>
      </c>
      <c r="BG89" s="10" t="str">
        <f t="shared" si="175"/>
        <v/>
      </c>
      <c r="BH89" s="10" t="str">
        <f t="shared" si="176"/>
        <v/>
      </c>
      <c r="BI89" s="10" t="str">
        <f t="shared" si="200"/>
        <v/>
      </c>
      <c r="BJ89" s="10" t="str">
        <f t="shared" si="201"/>
        <v/>
      </c>
      <c r="BK89" s="10" t="str">
        <f t="shared" si="177"/>
        <v/>
      </c>
      <c r="BL89" s="10" t="str">
        <f t="shared" si="178"/>
        <v/>
      </c>
      <c r="BM89" s="10" t="str">
        <f t="shared" si="179"/>
        <v/>
      </c>
      <c r="BN89" s="10" t="e">
        <f t="shared" si="180"/>
        <v>#N/A</v>
      </c>
      <c r="BO89" s="10" t="str">
        <f t="shared" si="181"/>
        <v/>
      </c>
      <c r="BP89" s="10" t="str">
        <f t="shared" si="182"/>
        <v/>
      </c>
      <c r="BQ89" s="10" t="str">
        <f t="shared" si="202"/>
        <v/>
      </c>
      <c r="BR89" s="28" t="str">
        <f t="shared" si="183"/>
        <v/>
      </c>
      <c r="BS89" s="40" t="str">
        <f t="shared" si="209"/>
        <v/>
      </c>
      <c r="BX89" s="138"/>
      <c r="BY89" s="10" t="e">
        <f t="shared" si="144"/>
        <v>#N/A</v>
      </c>
      <c r="BZ89" s="10" t="e">
        <f t="shared" si="145"/>
        <v>#N/A</v>
      </c>
      <c r="CA89" s="10" t="str">
        <f t="shared" si="146"/>
        <v/>
      </c>
      <c r="CB89" s="10" t="str">
        <f>IF(AND(Sufficient_data="Yes",Include_study="Yes",Moderator&lt;&gt;""),'Moderator Analysis'!F:F-CL$2,"")</f>
        <v/>
      </c>
      <c r="CC89" s="10" t="str">
        <f>IF(AND(Sufficient_data="Yes",Include_study="Yes",Moderator&lt;&gt;""),'Moderator Analysis'!E:E-CL$3,"")</f>
        <v/>
      </c>
      <c r="CD89" s="40" t="str">
        <f>IF(AND(Sufficient_data="Yes",Include_study="Yes",Moderator&lt;&gt;""),CA:CA*('Moderator Analysis'!F:F-CL$5-CL$4*'Moderator Analysis'!E:E)^2,"")</f>
        <v/>
      </c>
      <c r="CE89" s="9"/>
      <c r="CF89" s="75" t="str">
        <f t="shared" si="184"/>
        <v/>
      </c>
      <c r="CG89" s="18" t="str">
        <f>IF(AND(Sufficient_data="Yes",Include_study="Yes",CF89&lt;&gt;""),'Moderator Analysis'!F:F-'Moderator Analysis'!J$37,"")</f>
        <v/>
      </c>
      <c r="CH89" s="18" t="str">
        <f>IF(AND(Sufficient_data="Yes",Include_study="Yes",CF89&lt;&gt;""),'Moderator Analysis'!E:E-SUMPRODUCT('Moderator Analysis'!E:E,CF:CF)/SUM(CF:CF),"")</f>
        <v/>
      </c>
      <c r="CI89" s="79" t="str">
        <f>IF(AND(Sufficient_data="Yes",Include_study="Yes",CF89&lt;&gt;""),CF:CF*('Moderator Analysis'!F:F-'Moderator Analysis'!J$29-'Moderator Analysis'!J$30*'Moderator Analysis'!E:E)^2,"")</f>
        <v/>
      </c>
      <c r="CN89" s="138"/>
      <c r="CO89" s="140"/>
      <c r="CP89" s="28" t="str">
        <f>IF(AND(Include_study="Yes",Sufficient_data="Yes"),1/'Publication Bias Analysis'!F89^2,"")</f>
        <v/>
      </c>
      <c r="CQ89" s="28" t="str">
        <f>IF(AND(Include_study="Yes",Sufficient_data="Yes"),1/('Publication Bias Analysis'!F:F^2+IF(Additional_model="Fixed effect",0,Calculations!DD$11)),"")</f>
        <v/>
      </c>
      <c r="CR89" s="28" t="str">
        <f>IF(AND(Include_study="Yes",Sufficient_data="Yes"),1/('Publication Bias Analysis'!F:F^2+IF(Additional_model="Fixed effect",0,'Publication Bias Analysis'!L$32)),"")</f>
        <v/>
      </c>
      <c r="CS89" s="28" t="str">
        <f>IF(AND(Include_study="Yes",Sufficient_data="Yes"),'Publication Bias Analysis'!E:E-IF(Trim_and_fill="Off",'Publication Bias Analysis'!I$29,'Publication Bias Analysis'!I$37),"")</f>
        <v/>
      </c>
      <c r="CT89" s="28" t="str">
        <f t="shared" si="203"/>
        <v/>
      </c>
      <c r="CU89" s="28" t="str">
        <f t="shared" si="204"/>
        <v/>
      </c>
      <c r="CV89" s="90" t="str">
        <f t="shared" si="205"/>
        <v/>
      </c>
      <c r="CW89" s="89" t="str">
        <f>IF(AND(Include_study="Yes",Sufficient_data="Yes"),CV:CV+IF(DH:DH&lt;0,-1,1)*COUNTIF(CV$2:CV88,CV:CV),"")</f>
        <v/>
      </c>
      <c r="CX89" s="89" t="str">
        <f>IF(AND(Include_study="Yes",Sufficient_data="Yes"),RANK(DL:DL,DL:DL,1)*IF(DK:DK&lt;0,-1,1)+IF(DK:DK&lt;0,-1,1)*COUNTIF(CV$2:CV88,CV:CV),"")</f>
        <v/>
      </c>
      <c r="CY89" s="89" t="str">
        <f>IF(AND(Include_study="Yes",Sufficient_data="Yes"),RANK(DO:DO,DO:DO,1)*IF(DN:DN&lt;0,-1,1)+IF(DN:DN&lt;0,-1,1)*COUNTIF(CV$2:CV88,CV:CV),"")</f>
        <v/>
      </c>
      <c r="CZ89" s="10" t="e">
        <f>IF(AND(Include_study="Yes",Sufficient_data="Yes"),'Publication Bias Analysis'!E:E,NA())</f>
        <v>#N/A</v>
      </c>
      <c r="DA89" s="40" t="e">
        <f>IF(AND(Include_study="Yes",Sufficient_data="Yes"),'Publication Bias Analysis'!F:F,NA())</f>
        <v>#N/A</v>
      </c>
      <c r="DG89" s="133"/>
      <c r="DH89" s="28" t="str">
        <f>IF(AND(Include_study="Yes",Sufficient_data="Yes"),IF('Publication Bias Analysis'!L$38="Left",CZ:CZ-'Publication Bias Analysis'!I$29,'Publication Bias Analysis'!I$29-'Publication Bias Analysis'!E:E),"")</f>
        <v/>
      </c>
      <c r="DI89" s="28" t="str">
        <f t="shared" si="211"/>
        <v/>
      </c>
      <c r="DJ89" s="40" t="str">
        <f>IF(AND(Include_study="Yes",Sufficient_data="Yes"),1/('Publication Bias Analysis'!F:F^2+IF(Additional_model="Fixed effect",0,$DS$6)),"")</f>
        <v/>
      </c>
      <c r="DK89" s="28" t="str">
        <f>IF(AND(Include_study="Yes",Sufficient_data="Yes"),IF('Publication Bias Analysis'!L$38="Left",CZ:CZ-DS$3,DS$3-'Publication Bias Analysis'!E:E),"")</f>
        <v/>
      </c>
      <c r="DL89" s="28" t="str">
        <f t="shared" si="212"/>
        <v/>
      </c>
      <c r="DM89" s="40" t="str">
        <f>IF(AND(DK89&lt;&gt;"",CW89&lt;=MAX(CW:CW)-DS$7),1/('Publication Bias Analysis'!F:F^2+IF(Additional_model="Fixed effect",0,$DS$13)),"")</f>
        <v/>
      </c>
      <c r="DN89" s="10" t="str">
        <f>IF(AND(Include_study="Yes",Sufficient_data="Yes"),IF('Publication Bias Analysis'!L$38="Left",CZ:CZ-DS$10,DS$10-CZ:CZ),"")</f>
        <v/>
      </c>
      <c r="DO89" s="10" t="str">
        <f t="shared" si="213"/>
        <v/>
      </c>
      <c r="DP89" s="40" t="str">
        <f t="shared" si="206"/>
        <v/>
      </c>
      <c r="EG89" s="133"/>
      <c r="EH89" s="10" t="str">
        <f t="shared" si="207"/>
        <v/>
      </c>
      <c r="EI89" s="40" t="str">
        <f>IF(AND(Include_study="Yes",Sufficient_data="Yes"),Z_score-('Publication Bias Analysis'!P$3+'Publication Bias Analysis'!P$4*Inverse_standard_error),"")</f>
        <v/>
      </c>
      <c r="EK89" s="133"/>
      <c r="EL89" s="10" t="str">
        <f>IF(AND(Include_study="Yes",Sufficient_data="Yes"),(CZ:CZ-SUMPRODUCT(Calculations!CP:CP,'Publication Bias Analysis'!E:E)/SUM(Calculations!CP:CP))/(SQRT(EM:EM)),"")</f>
        <v/>
      </c>
      <c r="EM89" s="10" t="str">
        <f>IF(AND(Include_study="Yes",Sufficient_data="Yes"),'Publication Bias Analysis'!F:F^2-1/(SUM(Calculations!CP:CP)),"")</f>
        <v/>
      </c>
      <c r="EN89" s="14" t="str">
        <f t="shared" si="214"/>
        <v/>
      </c>
      <c r="EO89" s="14" t="str">
        <f t="shared" si="215"/>
        <v/>
      </c>
      <c r="EP89" s="14" t="str">
        <f>IF(AND(Include_study="Yes",Sufficient_data="Yes"),COUNTIFS(EN$2:EN88,"&lt;"&amp;EN89,EO$2:EO88,"&lt;"&amp;EO89)+COUNTIFS(EN90:EN$201,"&lt;"&amp;EN89,EO90:EO$201,"&lt;"&amp;EO89)+COUNTIFS(EN$2:EN88,"&gt;"&amp;EN89,EO$2:EO88,"&gt;"&amp;EO89)+COUNTIFS(EN90:EN$201,"&gt;"&amp;EN89,EO90:EO$201,"&gt;"&amp;EO89),"")</f>
        <v/>
      </c>
      <c r="EQ89" s="83" t="str">
        <f>IF(AND(Include_study="Yes",Sufficient_data="Yes"),COUNTIFS(EN$2:EN88,"&lt;"&amp;EN89,EO$2:EO88,"&gt;"&amp;EO89)+COUNTIFS(EN90:EN$201,"&lt;"&amp;EN89,EO90:EO$201,"&gt;"&amp;EO89)+COUNTIFS(EN$2:EN88,"&gt;"&amp;EN89,EO$2:EO88,"&lt;"&amp;EO89)+COUNTIFS(EN90:EN$201,"&gt;"&amp;EN89,EO90:EO$201,"&lt;"&amp;EO89),"")</f>
        <v/>
      </c>
      <c r="ES89" s="133"/>
      <c r="EX89" s="133"/>
      <c r="EY89" s="10" t="e">
        <f t="shared" si="152"/>
        <v>#N/A</v>
      </c>
      <c r="EZ89" s="10" t="e">
        <f t="shared" si="153"/>
        <v>#N/A</v>
      </c>
      <c r="FA89" s="10" t="str">
        <f t="shared" si="154"/>
        <v/>
      </c>
      <c r="FB89" s="40" t="str">
        <f>IF(AND(Include_study="Yes",Sufficient_data="Yes"),Z_score-('Publication Bias Analysis'!AK117+'Publication Bias Analysis'!AK$31*Inverse_standard_error),"")</f>
        <v/>
      </c>
      <c r="FH89" s="133"/>
      <c r="FI89" s="14" t="str">
        <f>IF(Z_score&lt;&gt;"",RANK('Publication Bias Analysis'!AS:AS,'Publication Bias Analysis'!AS:AS,1)+COUNTIF('Publication Bias Analysis'!AS$2:AS88,'Publication Bias Analysis'!AS89),"")</f>
        <v/>
      </c>
      <c r="FJ89" s="10" t="str">
        <f t="shared" si="208"/>
        <v/>
      </c>
      <c r="FK89" s="10" t="e">
        <f>IF(AND(Include_study="Yes",Sufficient_data="Yes"),'Publication Bias Analysis'!AR89,NA())</f>
        <v>#N/A</v>
      </c>
      <c r="FL89" s="28" t="e">
        <f>IF(AND(Include_study="Yes",Sufficient_data="Yes"),'Publication Bias Analysis'!AS89,NA())</f>
        <v>#N/A</v>
      </c>
      <c r="FM89" s="10" t="str">
        <f>IF(AND(Include_study="Yes",Sufficient_data="Yes"),'Publication Bias Analysis'!AR:AR-AVERAGE('Publication Bias Analysis'!AR:AR),"")</f>
        <v/>
      </c>
      <c r="FN89" s="40" t="str">
        <f>IF(AND(Include_study="Yes",Sufficient_data="Yes"),FL:FL-('Publication Bias Analysis'!AV$30+FK:FK*'Publication Bias Analysis'!AV$31),"")</f>
        <v/>
      </c>
      <c r="FT89" s="133"/>
      <c r="FU89" s="10" t="str">
        <f t="shared" si="156"/>
        <v/>
      </c>
      <c r="FV89" s="19" t="str">
        <f t="shared" si="185"/>
        <v/>
      </c>
      <c r="FW89" s="40" t="str">
        <f t="shared" si="210"/>
        <v/>
      </c>
    </row>
    <row r="90" spans="1:179" x14ac:dyDescent="0.2">
      <c r="A90" s="129"/>
      <c r="B90" s="26" t="str">
        <f t="shared" si="157"/>
        <v/>
      </c>
      <c r="C90" s="26" t="str">
        <f>IF(B90&lt;&gt;"",IF(B90=0,COUNTIF(B$2:B89,0)+1,COUNTIF(B$2:B89,B90)+B90+COUNTIF(B:B,0)),"")</f>
        <v/>
      </c>
      <c r="D90" s="26" t="str">
        <f t="shared" si="92"/>
        <v/>
      </c>
      <c r="E90" s="10" t="str">
        <f>IF(AND(Sufficient_data="Yes",Include_study="Yes",Input!Study_name&lt;&gt;""),Input!Study_name,"")</f>
        <v/>
      </c>
      <c r="F90" s="10" t="str">
        <f>IF(AND(Sufficient_data="Yes",Include_study="Yes"),Input!Correlation,"")</f>
        <v/>
      </c>
      <c r="G90" s="10" t="str">
        <f t="shared" si="93"/>
        <v/>
      </c>
      <c r="H90" s="10" t="str">
        <f>IF(AND(Sufficient_data="Yes",Include_study="Yes"),Input!Number_of_subjects,"")</f>
        <v/>
      </c>
      <c r="I90" s="10" t="str">
        <f t="shared" si="186"/>
        <v/>
      </c>
      <c r="J90" s="10" t="str">
        <f t="shared" si="94"/>
        <v/>
      </c>
      <c r="K90" s="10" t="str">
        <f t="shared" si="95"/>
        <v/>
      </c>
      <c r="L90" s="10" t="str">
        <f t="shared" si="96"/>
        <v/>
      </c>
      <c r="M90" s="10" t="str">
        <f t="shared" si="187"/>
        <v/>
      </c>
      <c r="N90" s="10" t="str">
        <f t="shared" si="188"/>
        <v/>
      </c>
      <c r="O90" s="106" t="str">
        <f t="shared" si="189"/>
        <v/>
      </c>
      <c r="P90" s="68" t="str">
        <f t="shared" si="190"/>
        <v/>
      </c>
      <c r="R90" s="57" t="e">
        <f t="shared" si="101"/>
        <v>#N/A</v>
      </c>
      <c r="S90" s="10" t="e">
        <f t="shared" si="102"/>
        <v>#N/A</v>
      </c>
      <c r="T90" s="40" t="e">
        <f t="shared" si="103"/>
        <v>#N/A</v>
      </c>
      <c r="Y90" s="129"/>
      <c r="Z90" s="26" t="str">
        <f t="shared" si="191"/>
        <v/>
      </c>
      <c r="AA90" s="26" t="str">
        <f>IF(AND(Sufficient_data="Yes",Include_study="Yes",Input!Study_name&lt;&gt;"",Subgroup&lt;&gt;""),Input!Study_name,"")</f>
        <v/>
      </c>
      <c r="AB90" s="10" t="str">
        <f t="shared" si="105"/>
        <v/>
      </c>
      <c r="AC90" s="10" t="str">
        <f>IF(AND(Sufficient_data="Yes",Include_study="Yes",Subgroup&lt;&gt;""),Input!Correlation,"")</f>
        <v/>
      </c>
      <c r="AD90" s="10" t="str">
        <f t="shared" si="158"/>
        <v/>
      </c>
      <c r="AE90" s="10" t="str">
        <f t="shared" si="107"/>
        <v/>
      </c>
      <c r="AF90" s="10" t="str">
        <f t="shared" si="159"/>
        <v/>
      </c>
      <c r="AG90" s="10" t="str">
        <f t="shared" si="192"/>
        <v/>
      </c>
      <c r="AH90" s="4" t="str">
        <f t="shared" si="160"/>
        <v/>
      </c>
      <c r="AI90" s="35" t="str">
        <f t="shared" si="193"/>
        <v/>
      </c>
      <c r="AJ90" s="108" t="str">
        <f t="shared" si="194"/>
        <v/>
      </c>
      <c r="AK90" s="68" t="str">
        <f t="shared" si="195"/>
        <v/>
      </c>
      <c r="AL90" s="9"/>
      <c r="AM90" s="57" t="e">
        <f t="shared" si="161"/>
        <v>#N/A</v>
      </c>
      <c r="AN90" s="10" t="e">
        <f t="shared" si="162"/>
        <v>#N/A</v>
      </c>
      <c r="AO90" s="40" t="e">
        <f t="shared" si="163"/>
        <v>#N/A</v>
      </c>
      <c r="AP90" s="9"/>
      <c r="AQ90" s="71" t="str">
        <f t="shared" si="164"/>
        <v/>
      </c>
      <c r="AR90" s="10" t="str">
        <f>IF(AND(Sufficient_data="Yes",Include_study="Yes",Subgroup&lt;&gt;""),IF(COUNTIFS(Input!F$2:F89,"="&amp;"Yes",Input!C$2:C89,"="&amp;"Yes",Input!G$2:G89,"="&amp;Subgroup)&gt;0,"",Subgroup),"")</f>
        <v/>
      </c>
      <c r="AS90" s="26" t="str">
        <f t="shared" si="165"/>
        <v/>
      </c>
      <c r="AT90" s="14" t="str">
        <f t="shared" si="166"/>
        <v/>
      </c>
      <c r="AU90" s="10" t="str">
        <f t="shared" si="167"/>
        <v/>
      </c>
      <c r="AV90" s="19" t="str">
        <f t="shared" si="168"/>
        <v/>
      </c>
      <c r="AW90" s="10" t="str">
        <f t="shared" si="169"/>
        <v/>
      </c>
      <c r="AX90" s="10" t="str">
        <f t="shared" si="170"/>
        <v/>
      </c>
      <c r="AY90" s="10" t="str">
        <f t="shared" si="196"/>
        <v/>
      </c>
      <c r="AZ90" s="10" t="str">
        <f t="shared" si="171"/>
        <v/>
      </c>
      <c r="BA90" s="10" t="str">
        <f t="shared" si="172"/>
        <v/>
      </c>
      <c r="BB90" s="10" t="str">
        <f t="shared" si="197"/>
        <v/>
      </c>
      <c r="BC90" s="10" t="str">
        <f t="shared" si="173"/>
        <v/>
      </c>
      <c r="BD90" s="26" t="str">
        <f t="shared" si="174"/>
        <v/>
      </c>
      <c r="BE90" s="10" t="str">
        <f t="shared" si="198"/>
        <v/>
      </c>
      <c r="BF90" s="10" t="str">
        <f t="shared" si="199"/>
        <v/>
      </c>
      <c r="BG90" s="10" t="str">
        <f t="shared" si="175"/>
        <v/>
      </c>
      <c r="BH90" s="10" t="str">
        <f t="shared" si="176"/>
        <v/>
      </c>
      <c r="BI90" s="10" t="str">
        <f t="shared" si="200"/>
        <v/>
      </c>
      <c r="BJ90" s="10" t="str">
        <f t="shared" si="201"/>
        <v/>
      </c>
      <c r="BK90" s="10" t="str">
        <f t="shared" si="177"/>
        <v/>
      </c>
      <c r="BL90" s="10" t="str">
        <f t="shared" si="178"/>
        <v/>
      </c>
      <c r="BM90" s="10" t="str">
        <f t="shared" si="179"/>
        <v/>
      </c>
      <c r="BN90" s="10" t="e">
        <f t="shared" si="180"/>
        <v>#N/A</v>
      </c>
      <c r="BO90" s="10" t="str">
        <f t="shared" si="181"/>
        <v/>
      </c>
      <c r="BP90" s="10" t="str">
        <f t="shared" si="182"/>
        <v/>
      </c>
      <c r="BQ90" s="10" t="str">
        <f t="shared" si="202"/>
        <v/>
      </c>
      <c r="BR90" s="28" t="str">
        <f t="shared" si="183"/>
        <v/>
      </c>
      <c r="BS90" s="40" t="str">
        <f t="shared" si="209"/>
        <v/>
      </c>
      <c r="BX90" s="138"/>
      <c r="BY90" s="10" t="e">
        <f t="shared" si="144"/>
        <v>#N/A</v>
      </c>
      <c r="BZ90" s="10" t="e">
        <f t="shared" si="145"/>
        <v>#N/A</v>
      </c>
      <c r="CA90" s="10" t="str">
        <f t="shared" si="146"/>
        <v/>
      </c>
      <c r="CB90" s="10" t="str">
        <f>IF(AND(Sufficient_data="Yes",Include_study="Yes",Moderator&lt;&gt;""),'Moderator Analysis'!F:F-CL$2,"")</f>
        <v/>
      </c>
      <c r="CC90" s="10" t="str">
        <f>IF(AND(Sufficient_data="Yes",Include_study="Yes",Moderator&lt;&gt;""),'Moderator Analysis'!E:E-CL$3,"")</f>
        <v/>
      </c>
      <c r="CD90" s="40" t="str">
        <f>IF(AND(Sufficient_data="Yes",Include_study="Yes",Moderator&lt;&gt;""),CA:CA*('Moderator Analysis'!F:F-CL$5-CL$4*'Moderator Analysis'!E:E)^2,"")</f>
        <v/>
      </c>
      <c r="CE90" s="9"/>
      <c r="CF90" s="75" t="str">
        <f t="shared" si="184"/>
        <v/>
      </c>
      <c r="CG90" s="18" t="str">
        <f>IF(AND(Sufficient_data="Yes",Include_study="Yes",CF90&lt;&gt;""),'Moderator Analysis'!F:F-'Moderator Analysis'!J$37,"")</f>
        <v/>
      </c>
      <c r="CH90" s="18" t="str">
        <f>IF(AND(Sufficient_data="Yes",Include_study="Yes",CF90&lt;&gt;""),'Moderator Analysis'!E:E-SUMPRODUCT('Moderator Analysis'!E:E,CF:CF)/SUM(CF:CF),"")</f>
        <v/>
      </c>
      <c r="CI90" s="79" t="str">
        <f>IF(AND(Sufficient_data="Yes",Include_study="Yes",CF90&lt;&gt;""),CF:CF*('Moderator Analysis'!F:F-'Moderator Analysis'!J$29-'Moderator Analysis'!J$30*'Moderator Analysis'!E:E)^2,"")</f>
        <v/>
      </c>
      <c r="CN90" s="138"/>
      <c r="CO90" s="140"/>
      <c r="CP90" s="28" t="str">
        <f>IF(AND(Include_study="Yes",Sufficient_data="Yes"),1/'Publication Bias Analysis'!F90^2,"")</f>
        <v/>
      </c>
      <c r="CQ90" s="28" t="str">
        <f>IF(AND(Include_study="Yes",Sufficient_data="Yes"),1/('Publication Bias Analysis'!F:F^2+IF(Additional_model="Fixed effect",0,Calculations!DD$11)),"")</f>
        <v/>
      </c>
      <c r="CR90" s="28" t="str">
        <f>IF(AND(Include_study="Yes",Sufficient_data="Yes"),1/('Publication Bias Analysis'!F:F^2+IF(Additional_model="Fixed effect",0,'Publication Bias Analysis'!L$32)),"")</f>
        <v/>
      </c>
      <c r="CS90" s="28" t="str">
        <f>IF(AND(Include_study="Yes",Sufficient_data="Yes"),'Publication Bias Analysis'!E:E-IF(Trim_and_fill="Off",'Publication Bias Analysis'!I$29,'Publication Bias Analysis'!I$37),"")</f>
        <v/>
      </c>
      <c r="CT90" s="28" t="str">
        <f t="shared" si="203"/>
        <v/>
      </c>
      <c r="CU90" s="28" t="str">
        <f t="shared" si="204"/>
        <v/>
      </c>
      <c r="CV90" s="90" t="str">
        <f t="shared" si="205"/>
        <v/>
      </c>
      <c r="CW90" s="89" t="str">
        <f>IF(AND(Include_study="Yes",Sufficient_data="Yes"),CV:CV+IF(DH:DH&lt;0,-1,1)*COUNTIF(CV$2:CV89,CV:CV),"")</f>
        <v/>
      </c>
      <c r="CX90" s="89" t="str">
        <f>IF(AND(Include_study="Yes",Sufficient_data="Yes"),RANK(DL:DL,DL:DL,1)*IF(DK:DK&lt;0,-1,1)+IF(DK:DK&lt;0,-1,1)*COUNTIF(CV$2:CV89,CV:CV),"")</f>
        <v/>
      </c>
      <c r="CY90" s="89" t="str">
        <f>IF(AND(Include_study="Yes",Sufficient_data="Yes"),RANK(DO:DO,DO:DO,1)*IF(DN:DN&lt;0,-1,1)+IF(DN:DN&lt;0,-1,1)*COUNTIF(CV$2:CV89,CV:CV),"")</f>
        <v/>
      </c>
      <c r="CZ90" s="10" t="e">
        <f>IF(AND(Include_study="Yes",Sufficient_data="Yes"),'Publication Bias Analysis'!E:E,NA())</f>
        <v>#N/A</v>
      </c>
      <c r="DA90" s="40" t="e">
        <f>IF(AND(Include_study="Yes",Sufficient_data="Yes"),'Publication Bias Analysis'!F:F,NA())</f>
        <v>#N/A</v>
      </c>
      <c r="DG90" s="133"/>
      <c r="DH90" s="28" t="str">
        <f>IF(AND(Include_study="Yes",Sufficient_data="Yes"),IF('Publication Bias Analysis'!L$38="Left",CZ:CZ-'Publication Bias Analysis'!I$29,'Publication Bias Analysis'!I$29-'Publication Bias Analysis'!E:E),"")</f>
        <v/>
      </c>
      <c r="DI90" s="28" t="str">
        <f t="shared" si="211"/>
        <v/>
      </c>
      <c r="DJ90" s="40" t="str">
        <f>IF(AND(Include_study="Yes",Sufficient_data="Yes"),1/('Publication Bias Analysis'!F:F^2+IF(Additional_model="Fixed effect",0,$DS$6)),"")</f>
        <v/>
      </c>
      <c r="DK90" s="28" t="str">
        <f>IF(AND(Include_study="Yes",Sufficient_data="Yes"),IF('Publication Bias Analysis'!L$38="Left",CZ:CZ-DS$3,DS$3-'Publication Bias Analysis'!E:E),"")</f>
        <v/>
      </c>
      <c r="DL90" s="28" t="str">
        <f t="shared" si="212"/>
        <v/>
      </c>
      <c r="DM90" s="40" t="str">
        <f>IF(AND(DK90&lt;&gt;"",CW90&lt;=MAX(CW:CW)-DS$7),1/('Publication Bias Analysis'!F:F^2+IF(Additional_model="Fixed effect",0,$DS$13)),"")</f>
        <v/>
      </c>
      <c r="DN90" s="10" t="str">
        <f>IF(AND(Include_study="Yes",Sufficient_data="Yes"),IF('Publication Bias Analysis'!L$38="Left",CZ:CZ-DS$10,DS$10-CZ:CZ),"")</f>
        <v/>
      </c>
      <c r="DO90" s="10" t="str">
        <f t="shared" si="213"/>
        <v/>
      </c>
      <c r="DP90" s="40" t="str">
        <f t="shared" si="206"/>
        <v/>
      </c>
      <c r="EG90" s="133"/>
      <c r="EH90" s="10" t="str">
        <f t="shared" si="207"/>
        <v/>
      </c>
      <c r="EI90" s="40" t="str">
        <f>IF(AND(Include_study="Yes",Sufficient_data="Yes"),Z_score-('Publication Bias Analysis'!P$3+'Publication Bias Analysis'!P$4*Inverse_standard_error),"")</f>
        <v/>
      </c>
      <c r="EK90" s="133"/>
      <c r="EL90" s="10" t="str">
        <f>IF(AND(Include_study="Yes",Sufficient_data="Yes"),(CZ:CZ-SUMPRODUCT(Calculations!CP:CP,'Publication Bias Analysis'!E:E)/SUM(Calculations!CP:CP))/(SQRT(EM:EM)),"")</f>
        <v/>
      </c>
      <c r="EM90" s="10" t="str">
        <f>IF(AND(Include_study="Yes",Sufficient_data="Yes"),'Publication Bias Analysis'!F:F^2-1/(SUM(Calculations!CP:CP)),"")</f>
        <v/>
      </c>
      <c r="EN90" s="14" t="str">
        <f t="shared" si="214"/>
        <v/>
      </c>
      <c r="EO90" s="14" t="str">
        <f t="shared" si="215"/>
        <v/>
      </c>
      <c r="EP90" s="14" t="str">
        <f>IF(AND(Include_study="Yes",Sufficient_data="Yes"),COUNTIFS(EN$2:EN89,"&lt;"&amp;EN90,EO$2:EO89,"&lt;"&amp;EO90)+COUNTIFS(EN91:EN$201,"&lt;"&amp;EN90,EO91:EO$201,"&lt;"&amp;EO90)+COUNTIFS(EN$2:EN89,"&gt;"&amp;EN90,EO$2:EO89,"&gt;"&amp;EO90)+COUNTIFS(EN91:EN$201,"&gt;"&amp;EN90,EO91:EO$201,"&gt;"&amp;EO90),"")</f>
        <v/>
      </c>
      <c r="EQ90" s="83" t="str">
        <f>IF(AND(Include_study="Yes",Sufficient_data="Yes"),COUNTIFS(EN$2:EN89,"&lt;"&amp;EN90,EO$2:EO89,"&gt;"&amp;EO90)+COUNTIFS(EN91:EN$201,"&lt;"&amp;EN90,EO91:EO$201,"&gt;"&amp;EO90)+COUNTIFS(EN$2:EN89,"&gt;"&amp;EN90,EO$2:EO89,"&lt;"&amp;EO90)+COUNTIFS(EN91:EN$201,"&gt;"&amp;EN90,EO91:EO$201,"&lt;"&amp;EO90),"")</f>
        <v/>
      </c>
      <c r="ES90" s="133"/>
      <c r="EX90" s="133"/>
      <c r="EY90" s="10" t="e">
        <f t="shared" si="152"/>
        <v>#N/A</v>
      </c>
      <c r="EZ90" s="10" t="e">
        <f t="shared" si="153"/>
        <v>#N/A</v>
      </c>
      <c r="FA90" s="10" t="str">
        <f t="shared" si="154"/>
        <v/>
      </c>
      <c r="FB90" s="40" t="str">
        <f>IF(AND(Include_study="Yes",Sufficient_data="Yes"),Z_score-('Publication Bias Analysis'!AK118+'Publication Bias Analysis'!AK$31*Inverse_standard_error),"")</f>
        <v/>
      </c>
      <c r="FH90" s="133"/>
      <c r="FI90" s="14" t="str">
        <f>IF(Z_score&lt;&gt;"",RANK('Publication Bias Analysis'!AS:AS,'Publication Bias Analysis'!AS:AS,1)+COUNTIF('Publication Bias Analysis'!AS$2:AS89,'Publication Bias Analysis'!AS90),"")</f>
        <v/>
      </c>
      <c r="FJ90" s="10" t="str">
        <f t="shared" si="208"/>
        <v/>
      </c>
      <c r="FK90" s="10" t="e">
        <f>IF(AND(Include_study="Yes",Sufficient_data="Yes"),'Publication Bias Analysis'!AR90,NA())</f>
        <v>#N/A</v>
      </c>
      <c r="FL90" s="28" t="e">
        <f>IF(AND(Include_study="Yes",Sufficient_data="Yes"),'Publication Bias Analysis'!AS90,NA())</f>
        <v>#N/A</v>
      </c>
      <c r="FM90" s="10" t="str">
        <f>IF(AND(Include_study="Yes",Sufficient_data="Yes"),'Publication Bias Analysis'!AR:AR-AVERAGE('Publication Bias Analysis'!AR:AR),"")</f>
        <v/>
      </c>
      <c r="FN90" s="40" t="str">
        <f>IF(AND(Include_study="Yes",Sufficient_data="Yes"),FL:FL-('Publication Bias Analysis'!AV$30+FK:FK*'Publication Bias Analysis'!AV$31),"")</f>
        <v/>
      </c>
      <c r="FT90" s="133"/>
      <c r="FU90" s="10" t="str">
        <f t="shared" si="156"/>
        <v/>
      </c>
      <c r="FV90" s="19" t="str">
        <f t="shared" si="185"/>
        <v/>
      </c>
      <c r="FW90" s="40" t="str">
        <f t="shared" si="210"/>
        <v/>
      </c>
    </row>
    <row r="91" spans="1:179" x14ac:dyDescent="0.2">
      <c r="A91" s="129"/>
      <c r="B91" s="26" t="str">
        <f t="shared" si="157"/>
        <v/>
      </c>
      <c r="C91" s="26" t="str">
        <f>IF(B91&lt;&gt;"",IF(B91=0,COUNTIF(B$2:B90,0)+1,COUNTIF(B$2:B90,B91)+B91+COUNTIF(B:B,0)),"")</f>
        <v/>
      </c>
      <c r="D91" s="26" t="str">
        <f t="shared" si="92"/>
        <v/>
      </c>
      <c r="E91" s="10" t="str">
        <f>IF(AND(Sufficient_data="Yes",Include_study="Yes",Input!Study_name&lt;&gt;""),Input!Study_name,"")</f>
        <v/>
      </c>
      <c r="F91" s="10" t="str">
        <f>IF(AND(Sufficient_data="Yes",Include_study="Yes"),Input!Correlation,"")</f>
        <v/>
      </c>
      <c r="G91" s="10" t="str">
        <f t="shared" si="93"/>
        <v/>
      </c>
      <c r="H91" s="10" t="str">
        <f>IF(AND(Sufficient_data="Yes",Include_study="Yes"),Input!Number_of_subjects,"")</f>
        <v/>
      </c>
      <c r="I91" s="10" t="str">
        <f t="shared" si="186"/>
        <v/>
      </c>
      <c r="J91" s="10" t="str">
        <f t="shared" si="94"/>
        <v/>
      </c>
      <c r="K91" s="10" t="str">
        <f t="shared" si="95"/>
        <v/>
      </c>
      <c r="L91" s="10" t="str">
        <f t="shared" si="96"/>
        <v/>
      </c>
      <c r="M91" s="10" t="str">
        <f t="shared" si="187"/>
        <v/>
      </c>
      <c r="N91" s="10" t="str">
        <f t="shared" si="188"/>
        <v/>
      </c>
      <c r="O91" s="106" t="str">
        <f t="shared" si="189"/>
        <v/>
      </c>
      <c r="P91" s="68" t="str">
        <f t="shared" si="190"/>
        <v/>
      </c>
      <c r="R91" s="57" t="e">
        <f t="shared" si="101"/>
        <v>#N/A</v>
      </c>
      <c r="S91" s="10" t="e">
        <f t="shared" si="102"/>
        <v>#N/A</v>
      </c>
      <c r="T91" s="40" t="e">
        <f t="shared" si="103"/>
        <v>#N/A</v>
      </c>
      <c r="Y91" s="129"/>
      <c r="Z91" s="26" t="str">
        <f t="shared" si="191"/>
        <v/>
      </c>
      <c r="AA91" s="26" t="str">
        <f>IF(AND(Sufficient_data="Yes",Include_study="Yes",Input!Study_name&lt;&gt;"",Subgroup&lt;&gt;""),Input!Study_name,"")</f>
        <v/>
      </c>
      <c r="AB91" s="10" t="str">
        <f t="shared" si="105"/>
        <v/>
      </c>
      <c r="AC91" s="10" t="str">
        <f>IF(AND(Sufficient_data="Yes",Include_study="Yes",Subgroup&lt;&gt;""),Input!Correlation,"")</f>
        <v/>
      </c>
      <c r="AD91" s="10" t="str">
        <f t="shared" si="158"/>
        <v/>
      </c>
      <c r="AE91" s="10" t="str">
        <f t="shared" si="107"/>
        <v/>
      </c>
      <c r="AF91" s="10" t="str">
        <f t="shared" si="159"/>
        <v/>
      </c>
      <c r="AG91" s="10" t="str">
        <f t="shared" si="192"/>
        <v/>
      </c>
      <c r="AH91" s="4" t="str">
        <f t="shared" si="160"/>
        <v/>
      </c>
      <c r="AI91" s="35" t="str">
        <f t="shared" si="193"/>
        <v/>
      </c>
      <c r="AJ91" s="108" t="str">
        <f t="shared" si="194"/>
        <v/>
      </c>
      <c r="AK91" s="68" t="str">
        <f t="shared" si="195"/>
        <v/>
      </c>
      <c r="AL91" s="9"/>
      <c r="AM91" s="57" t="e">
        <f t="shared" si="161"/>
        <v>#N/A</v>
      </c>
      <c r="AN91" s="10" t="e">
        <f t="shared" si="162"/>
        <v>#N/A</v>
      </c>
      <c r="AO91" s="40" t="e">
        <f t="shared" si="163"/>
        <v>#N/A</v>
      </c>
      <c r="AP91" s="9"/>
      <c r="AQ91" s="71" t="str">
        <f t="shared" si="164"/>
        <v/>
      </c>
      <c r="AR91" s="10" t="str">
        <f>IF(AND(Sufficient_data="Yes",Include_study="Yes",Subgroup&lt;&gt;""),IF(COUNTIFS(Input!F$2:F90,"="&amp;"Yes",Input!C$2:C90,"="&amp;"Yes",Input!G$2:G90,"="&amp;Subgroup)&gt;0,"",Subgroup),"")</f>
        <v/>
      </c>
      <c r="AS91" s="26" t="str">
        <f t="shared" si="165"/>
        <v/>
      </c>
      <c r="AT91" s="14" t="str">
        <f t="shared" si="166"/>
        <v/>
      </c>
      <c r="AU91" s="10" t="str">
        <f t="shared" si="167"/>
        <v/>
      </c>
      <c r="AV91" s="19" t="str">
        <f t="shared" si="168"/>
        <v/>
      </c>
      <c r="AW91" s="10" t="str">
        <f t="shared" si="169"/>
        <v/>
      </c>
      <c r="AX91" s="10" t="str">
        <f t="shared" si="170"/>
        <v/>
      </c>
      <c r="AY91" s="10" t="str">
        <f t="shared" si="196"/>
        <v/>
      </c>
      <c r="AZ91" s="10" t="str">
        <f t="shared" si="171"/>
        <v/>
      </c>
      <c r="BA91" s="10" t="str">
        <f t="shared" si="172"/>
        <v/>
      </c>
      <c r="BB91" s="10" t="str">
        <f t="shared" si="197"/>
        <v/>
      </c>
      <c r="BC91" s="10" t="str">
        <f t="shared" si="173"/>
        <v/>
      </c>
      <c r="BD91" s="26" t="str">
        <f t="shared" si="174"/>
        <v/>
      </c>
      <c r="BE91" s="10" t="str">
        <f t="shared" si="198"/>
        <v/>
      </c>
      <c r="BF91" s="10" t="str">
        <f t="shared" si="199"/>
        <v/>
      </c>
      <c r="BG91" s="10" t="str">
        <f t="shared" si="175"/>
        <v/>
      </c>
      <c r="BH91" s="10" t="str">
        <f t="shared" si="176"/>
        <v/>
      </c>
      <c r="BI91" s="10" t="str">
        <f t="shared" si="200"/>
        <v/>
      </c>
      <c r="BJ91" s="10" t="str">
        <f t="shared" si="201"/>
        <v/>
      </c>
      <c r="BK91" s="10" t="str">
        <f t="shared" si="177"/>
        <v/>
      </c>
      <c r="BL91" s="10" t="str">
        <f t="shared" si="178"/>
        <v/>
      </c>
      <c r="BM91" s="10" t="str">
        <f t="shared" si="179"/>
        <v/>
      </c>
      <c r="BN91" s="10" t="e">
        <f t="shared" si="180"/>
        <v>#N/A</v>
      </c>
      <c r="BO91" s="10" t="str">
        <f t="shared" si="181"/>
        <v/>
      </c>
      <c r="BP91" s="10" t="str">
        <f t="shared" si="182"/>
        <v/>
      </c>
      <c r="BQ91" s="10" t="str">
        <f t="shared" si="202"/>
        <v/>
      </c>
      <c r="BR91" s="28" t="str">
        <f t="shared" si="183"/>
        <v/>
      </c>
      <c r="BS91" s="40" t="str">
        <f t="shared" si="209"/>
        <v/>
      </c>
      <c r="BX91" s="138"/>
      <c r="BY91" s="10" t="e">
        <f t="shared" si="144"/>
        <v>#N/A</v>
      </c>
      <c r="BZ91" s="10" t="e">
        <f t="shared" si="145"/>
        <v>#N/A</v>
      </c>
      <c r="CA91" s="10" t="str">
        <f t="shared" si="146"/>
        <v/>
      </c>
      <c r="CB91" s="10" t="str">
        <f>IF(AND(Sufficient_data="Yes",Include_study="Yes",Moderator&lt;&gt;""),'Moderator Analysis'!F:F-CL$2,"")</f>
        <v/>
      </c>
      <c r="CC91" s="10" t="str">
        <f>IF(AND(Sufficient_data="Yes",Include_study="Yes",Moderator&lt;&gt;""),'Moderator Analysis'!E:E-CL$3,"")</f>
        <v/>
      </c>
      <c r="CD91" s="40" t="str">
        <f>IF(AND(Sufficient_data="Yes",Include_study="Yes",Moderator&lt;&gt;""),CA:CA*('Moderator Analysis'!F:F-CL$5-CL$4*'Moderator Analysis'!E:E)^2,"")</f>
        <v/>
      </c>
      <c r="CE91" s="9"/>
      <c r="CF91" s="75" t="str">
        <f t="shared" si="184"/>
        <v/>
      </c>
      <c r="CG91" s="18" t="str">
        <f>IF(AND(Sufficient_data="Yes",Include_study="Yes",CF91&lt;&gt;""),'Moderator Analysis'!F:F-'Moderator Analysis'!J$37,"")</f>
        <v/>
      </c>
      <c r="CH91" s="18" t="str">
        <f>IF(AND(Sufficient_data="Yes",Include_study="Yes",CF91&lt;&gt;""),'Moderator Analysis'!E:E-SUMPRODUCT('Moderator Analysis'!E:E,CF:CF)/SUM(CF:CF),"")</f>
        <v/>
      </c>
      <c r="CI91" s="79" t="str">
        <f>IF(AND(Sufficient_data="Yes",Include_study="Yes",CF91&lt;&gt;""),CF:CF*('Moderator Analysis'!F:F-'Moderator Analysis'!J$29-'Moderator Analysis'!J$30*'Moderator Analysis'!E:E)^2,"")</f>
        <v/>
      </c>
      <c r="CN91" s="138"/>
      <c r="CO91" s="140"/>
      <c r="CP91" s="28" t="str">
        <f>IF(AND(Include_study="Yes",Sufficient_data="Yes"),1/'Publication Bias Analysis'!F91^2,"")</f>
        <v/>
      </c>
      <c r="CQ91" s="28" t="str">
        <f>IF(AND(Include_study="Yes",Sufficient_data="Yes"),1/('Publication Bias Analysis'!F:F^2+IF(Additional_model="Fixed effect",0,Calculations!DD$11)),"")</f>
        <v/>
      </c>
      <c r="CR91" s="28" t="str">
        <f>IF(AND(Include_study="Yes",Sufficient_data="Yes"),1/('Publication Bias Analysis'!F:F^2+IF(Additional_model="Fixed effect",0,'Publication Bias Analysis'!L$32)),"")</f>
        <v/>
      </c>
      <c r="CS91" s="28" t="str">
        <f>IF(AND(Include_study="Yes",Sufficient_data="Yes"),'Publication Bias Analysis'!E:E-IF(Trim_and_fill="Off",'Publication Bias Analysis'!I$29,'Publication Bias Analysis'!I$37),"")</f>
        <v/>
      </c>
      <c r="CT91" s="28" t="str">
        <f t="shared" si="203"/>
        <v/>
      </c>
      <c r="CU91" s="28" t="str">
        <f t="shared" si="204"/>
        <v/>
      </c>
      <c r="CV91" s="90" t="str">
        <f t="shared" si="205"/>
        <v/>
      </c>
      <c r="CW91" s="89" t="str">
        <f>IF(AND(Include_study="Yes",Sufficient_data="Yes"),CV:CV+IF(DH:DH&lt;0,-1,1)*COUNTIF(CV$2:CV90,CV:CV),"")</f>
        <v/>
      </c>
      <c r="CX91" s="89" t="str">
        <f>IF(AND(Include_study="Yes",Sufficient_data="Yes"),RANK(DL:DL,DL:DL,1)*IF(DK:DK&lt;0,-1,1)+IF(DK:DK&lt;0,-1,1)*COUNTIF(CV$2:CV90,CV:CV),"")</f>
        <v/>
      </c>
      <c r="CY91" s="89" t="str">
        <f>IF(AND(Include_study="Yes",Sufficient_data="Yes"),RANK(DO:DO,DO:DO,1)*IF(DN:DN&lt;0,-1,1)+IF(DN:DN&lt;0,-1,1)*COUNTIF(CV$2:CV90,CV:CV),"")</f>
        <v/>
      </c>
      <c r="CZ91" s="10" t="e">
        <f>IF(AND(Include_study="Yes",Sufficient_data="Yes"),'Publication Bias Analysis'!E:E,NA())</f>
        <v>#N/A</v>
      </c>
      <c r="DA91" s="40" t="e">
        <f>IF(AND(Include_study="Yes",Sufficient_data="Yes"),'Publication Bias Analysis'!F:F,NA())</f>
        <v>#N/A</v>
      </c>
      <c r="DG91" s="133"/>
      <c r="DH91" s="28" t="str">
        <f>IF(AND(Include_study="Yes",Sufficient_data="Yes"),IF('Publication Bias Analysis'!L$38="Left",CZ:CZ-'Publication Bias Analysis'!I$29,'Publication Bias Analysis'!I$29-'Publication Bias Analysis'!E:E),"")</f>
        <v/>
      </c>
      <c r="DI91" s="28" t="str">
        <f t="shared" si="211"/>
        <v/>
      </c>
      <c r="DJ91" s="40" t="str">
        <f>IF(AND(Include_study="Yes",Sufficient_data="Yes"),1/('Publication Bias Analysis'!F:F^2+IF(Additional_model="Fixed effect",0,$DS$6)),"")</f>
        <v/>
      </c>
      <c r="DK91" s="28" t="str">
        <f>IF(AND(Include_study="Yes",Sufficient_data="Yes"),IF('Publication Bias Analysis'!L$38="Left",CZ:CZ-DS$3,DS$3-'Publication Bias Analysis'!E:E),"")</f>
        <v/>
      </c>
      <c r="DL91" s="28" t="str">
        <f t="shared" si="212"/>
        <v/>
      </c>
      <c r="DM91" s="40" t="str">
        <f>IF(AND(DK91&lt;&gt;"",CW91&lt;=MAX(CW:CW)-DS$7),1/('Publication Bias Analysis'!F:F^2+IF(Additional_model="Fixed effect",0,$DS$13)),"")</f>
        <v/>
      </c>
      <c r="DN91" s="10" t="str">
        <f>IF(AND(Include_study="Yes",Sufficient_data="Yes"),IF('Publication Bias Analysis'!L$38="Left",CZ:CZ-DS$10,DS$10-CZ:CZ),"")</f>
        <v/>
      </c>
      <c r="DO91" s="10" t="str">
        <f t="shared" si="213"/>
        <v/>
      </c>
      <c r="DP91" s="40" t="str">
        <f t="shared" si="206"/>
        <v/>
      </c>
      <c r="EG91" s="133"/>
      <c r="EH91" s="10" t="str">
        <f t="shared" si="207"/>
        <v/>
      </c>
      <c r="EI91" s="40" t="str">
        <f>IF(AND(Include_study="Yes",Sufficient_data="Yes"),Z_score-('Publication Bias Analysis'!P$3+'Publication Bias Analysis'!P$4*Inverse_standard_error),"")</f>
        <v/>
      </c>
      <c r="EK91" s="133"/>
      <c r="EL91" s="10" t="str">
        <f>IF(AND(Include_study="Yes",Sufficient_data="Yes"),(CZ:CZ-SUMPRODUCT(Calculations!CP:CP,'Publication Bias Analysis'!E:E)/SUM(Calculations!CP:CP))/(SQRT(EM:EM)),"")</f>
        <v/>
      </c>
      <c r="EM91" s="10" t="str">
        <f>IF(AND(Include_study="Yes",Sufficient_data="Yes"),'Publication Bias Analysis'!F:F^2-1/(SUM(Calculations!CP:CP)),"")</f>
        <v/>
      </c>
      <c r="EN91" s="14" t="str">
        <f t="shared" si="214"/>
        <v/>
      </c>
      <c r="EO91" s="14" t="str">
        <f t="shared" si="215"/>
        <v/>
      </c>
      <c r="EP91" s="14" t="str">
        <f>IF(AND(Include_study="Yes",Sufficient_data="Yes"),COUNTIFS(EN$2:EN90,"&lt;"&amp;EN91,EO$2:EO90,"&lt;"&amp;EO91)+COUNTIFS(EN92:EN$201,"&lt;"&amp;EN91,EO92:EO$201,"&lt;"&amp;EO91)+COUNTIFS(EN$2:EN90,"&gt;"&amp;EN91,EO$2:EO90,"&gt;"&amp;EO91)+COUNTIFS(EN92:EN$201,"&gt;"&amp;EN91,EO92:EO$201,"&gt;"&amp;EO91),"")</f>
        <v/>
      </c>
      <c r="EQ91" s="83" t="str">
        <f>IF(AND(Include_study="Yes",Sufficient_data="Yes"),COUNTIFS(EN$2:EN90,"&lt;"&amp;EN91,EO$2:EO90,"&gt;"&amp;EO91)+COUNTIFS(EN92:EN$201,"&lt;"&amp;EN91,EO92:EO$201,"&gt;"&amp;EO91)+COUNTIFS(EN$2:EN90,"&gt;"&amp;EN91,EO$2:EO90,"&lt;"&amp;EO91)+COUNTIFS(EN92:EN$201,"&gt;"&amp;EN91,EO92:EO$201,"&lt;"&amp;EO91),"")</f>
        <v/>
      </c>
      <c r="ES91" s="133"/>
      <c r="EX91" s="133"/>
      <c r="EY91" s="10" t="e">
        <f t="shared" si="152"/>
        <v>#N/A</v>
      </c>
      <c r="EZ91" s="10" t="e">
        <f t="shared" si="153"/>
        <v>#N/A</v>
      </c>
      <c r="FA91" s="10" t="str">
        <f t="shared" si="154"/>
        <v/>
      </c>
      <c r="FB91" s="40" t="str">
        <f>IF(AND(Include_study="Yes",Sufficient_data="Yes"),Z_score-('Publication Bias Analysis'!AK119+'Publication Bias Analysis'!AK$31*Inverse_standard_error),"")</f>
        <v/>
      </c>
      <c r="FH91" s="133"/>
      <c r="FI91" s="14" t="str">
        <f>IF(Z_score&lt;&gt;"",RANK('Publication Bias Analysis'!AS:AS,'Publication Bias Analysis'!AS:AS,1)+COUNTIF('Publication Bias Analysis'!AS$2:AS90,'Publication Bias Analysis'!AS91),"")</f>
        <v/>
      </c>
      <c r="FJ91" s="10" t="str">
        <f t="shared" si="208"/>
        <v/>
      </c>
      <c r="FK91" s="10" t="e">
        <f>IF(AND(Include_study="Yes",Sufficient_data="Yes"),'Publication Bias Analysis'!AR91,NA())</f>
        <v>#N/A</v>
      </c>
      <c r="FL91" s="28" t="e">
        <f>IF(AND(Include_study="Yes",Sufficient_data="Yes"),'Publication Bias Analysis'!AS91,NA())</f>
        <v>#N/A</v>
      </c>
      <c r="FM91" s="10" t="str">
        <f>IF(AND(Include_study="Yes",Sufficient_data="Yes"),'Publication Bias Analysis'!AR:AR-AVERAGE('Publication Bias Analysis'!AR:AR),"")</f>
        <v/>
      </c>
      <c r="FN91" s="40" t="str">
        <f>IF(AND(Include_study="Yes",Sufficient_data="Yes"),FL:FL-('Publication Bias Analysis'!AV$30+FK:FK*'Publication Bias Analysis'!AV$31),"")</f>
        <v/>
      </c>
      <c r="FT91" s="133"/>
      <c r="FU91" s="10" t="str">
        <f t="shared" si="156"/>
        <v/>
      </c>
      <c r="FV91" s="19" t="str">
        <f t="shared" si="185"/>
        <v/>
      </c>
      <c r="FW91" s="40" t="str">
        <f t="shared" si="210"/>
        <v/>
      </c>
    </row>
    <row r="92" spans="1:179" x14ac:dyDescent="0.2">
      <c r="A92" s="129"/>
      <c r="B92" s="26" t="str">
        <f t="shared" si="157"/>
        <v/>
      </c>
      <c r="C92" s="26" t="str">
        <f>IF(B92&lt;&gt;"",IF(B92=0,COUNTIF(B$2:B91,0)+1,COUNTIF(B$2:B91,B92)+B92+COUNTIF(B:B,0)),"")</f>
        <v/>
      </c>
      <c r="D92" s="26" t="str">
        <f t="shared" si="92"/>
        <v/>
      </c>
      <c r="E92" s="10" t="str">
        <f>IF(AND(Sufficient_data="Yes",Include_study="Yes",Input!Study_name&lt;&gt;""),Input!Study_name,"")</f>
        <v/>
      </c>
      <c r="F92" s="10" t="str">
        <f>IF(AND(Sufficient_data="Yes",Include_study="Yes"),Input!Correlation,"")</f>
        <v/>
      </c>
      <c r="G92" s="10" t="str">
        <f t="shared" si="93"/>
        <v/>
      </c>
      <c r="H92" s="10" t="str">
        <f>IF(AND(Sufficient_data="Yes",Include_study="Yes"),Input!Number_of_subjects,"")</f>
        <v/>
      </c>
      <c r="I92" s="10" t="str">
        <f t="shared" si="186"/>
        <v/>
      </c>
      <c r="J92" s="10" t="str">
        <f t="shared" si="94"/>
        <v/>
      </c>
      <c r="K92" s="10" t="str">
        <f t="shared" si="95"/>
        <v/>
      </c>
      <c r="L92" s="10" t="str">
        <f t="shared" si="96"/>
        <v/>
      </c>
      <c r="M92" s="10" t="str">
        <f t="shared" si="187"/>
        <v/>
      </c>
      <c r="N92" s="10" t="str">
        <f t="shared" si="188"/>
        <v/>
      </c>
      <c r="O92" s="106" t="str">
        <f t="shared" si="189"/>
        <v/>
      </c>
      <c r="P92" s="68" t="str">
        <f t="shared" si="190"/>
        <v/>
      </c>
      <c r="R92" s="57" t="e">
        <f t="shared" si="101"/>
        <v>#N/A</v>
      </c>
      <c r="S92" s="10" t="e">
        <f t="shared" si="102"/>
        <v>#N/A</v>
      </c>
      <c r="T92" s="40" t="e">
        <f t="shared" si="103"/>
        <v>#N/A</v>
      </c>
      <c r="Y92" s="129"/>
      <c r="Z92" s="26" t="str">
        <f t="shared" si="191"/>
        <v/>
      </c>
      <c r="AA92" s="26" t="str">
        <f>IF(AND(Sufficient_data="Yes",Include_study="Yes",Input!Study_name&lt;&gt;"",Subgroup&lt;&gt;""),Input!Study_name,"")</f>
        <v/>
      </c>
      <c r="AB92" s="10" t="str">
        <f t="shared" si="105"/>
        <v/>
      </c>
      <c r="AC92" s="10" t="str">
        <f>IF(AND(Sufficient_data="Yes",Include_study="Yes",Subgroup&lt;&gt;""),Input!Correlation,"")</f>
        <v/>
      </c>
      <c r="AD92" s="10" t="str">
        <f t="shared" si="158"/>
        <v/>
      </c>
      <c r="AE92" s="10" t="str">
        <f t="shared" si="107"/>
        <v/>
      </c>
      <c r="AF92" s="10" t="str">
        <f t="shared" si="159"/>
        <v/>
      </c>
      <c r="AG92" s="10" t="str">
        <f t="shared" si="192"/>
        <v/>
      </c>
      <c r="AH92" s="4" t="str">
        <f t="shared" si="160"/>
        <v/>
      </c>
      <c r="AI92" s="35" t="str">
        <f t="shared" si="193"/>
        <v/>
      </c>
      <c r="AJ92" s="108" t="str">
        <f t="shared" si="194"/>
        <v/>
      </c>
      <c r="AK92" s="68" t="str">
        <f t="shared" si="195"/>
        <v/>
      </c>
      <c r="AL92" s="9"/>
      <c r="AM92" s="57" t="e">
        <f t="shared" si="161"/>
        <v>#N/A</v>
      </c>
      <c r="AN92" s="10" t="e">
        <f t="shared" si="162"/>
        <v>#N/A</v>
      </c>
      <c r="AO92" s="40" t="e">
        <f t="shared" si="163"/>
        <v>#N/A</v>
      </c>
      <c r="AP92" s="9"/>
      <c r="AQ92" s="71" t="str">
        <f t="shared" si="164"/>
        <v/>
      </c>
      <c r="AR92" s="10" t="str">
        <f>IF(AND(Sufficient_data="Yes",Include_study="Yes",Subgroup&lt;&gt;""),IF(COUNTIFS(Input!F$2:F91,"="&amp;"Yes",Input!C$2:C91,"="&amp;"Yes",Input!G$2:G91,"="&amp;Subgroup)&gt;0,"",Subgroup),"")</f>
        <v/>
      </c>
      <c r="AS92" s="26" t="str">
        <f t="shared" si="165"/>
        <v/>
      </c>
      <c r="AT92" s="14" t="str">
        <f t="shared" si="166"/>
        <v/>
      </c>
      <c r="AU92" s="10" t="str">
        <f t="shared" si="167"/>
        <v/>
      </c>
      <c r="AV92" s="19" t="str">
        <f t="shared" si="168"/>
        <v/>
      </c>
      <c r="AW92" s="10" t="str">
        <f t="shared" si="169"/>
        <v/>
      </c>
      <c r="AX92" s="10" t="str">
        <f t="shared" si="170"/>
        <v/>
      </c>
      <c r="AY92" s="10" t="str">
        <f t="shared" si="196"/>
        <v/>
      </c>
      <c r="AZ92" s="10" t="str">
        <f t="shared" si="171"/>
        <v/>
      </c>
      <c r="BA92" s="10" t="str">
        <f t="shared" si="172"/>
        <v/>
      </c>
      <c r="BB92" s="10" t="str">
        <f t="shared" si="197"/>
        <v/>
      </c>
      <c r="BC92" s="10" t="str">
        <f t="shared" si="173"/>
        <v/>
      </c>
      <c r="BD92" s="26" t="str">
        <f t="shared" si="174"/>
        <v/>
      </c>
      <c r="BE92" s="10" t="str">
        <f t="shared" si="198"/>
        <v/>
      </c>
      <c r="BF92" s="10" t="str">
        <f t="shared" si="199"/>
        <v/>
      </c>
      <c r="BG92" s="10" t="str">
        <f t="shared" si="175"/>
        <v/>
      </c>
      <c r="BH92" s="10" t="str">
        <f t="shared" si="176"/>
        <v/>
      </c>
      <c r="BI92" s="10" t="str">
        <f t="shared" si="200"/>
        <v/>
      </c>
      <c r="BJ92" s="10" t="str">
        <f t="shared" si="201"/>
        <v/>
      </c>
      <c r="BK92" s="10" t="str">
        <f t="shared" si="177"/>
        <v/>
      </c>
      <c r="BL92" s="10" t="str">
        <f t="shared" si="178"/>
        <v/>
      </c>
      <c r="BM92" s="10" t="str">
        <f t="shared" si="179"/>
        <v/>
      </c>
      <c r="BN92" s="10" t="e">
        <f t="shared" si="180"/>
        <v>#N/A</v>
      </c>
      <c r="BO92" s="10" t="str">
        <f t="shared" si="181"/>
        <v/>
      </c>
      <c r="BP92" s="10" t="str">
        <f t="shared" si="182"/>
        <v/>
      </c>
      <c r="BQ92" s="10" t="str">
        <f t="shared" si="202"/>
        <v/>
      </c>
      <c r="BR92" s="28" t="str">
        <f t="shared" si="183"/>
        <v/>
      </c>
      <c r="BS92" s="40" t="str">
        <f t="shared" si="209"/>
        <v/>
      </c>
      <c r="BX92" s="138"/>
      <c r="BY92" s="10" t="e">
        <f t="shared" si="144"/>
        <v>#N/A</v>
      </c>
      <c r="BZ92" s="10" t="e">
        <f t="shared" si="145"/>
        <v>#N/A</v>
      </c>
      <c r="CA92" s="10" t="str">
        <f t="shared" si="146"/>
        <v/>
      </c>
      <c r="CB92" s="10" t="str">
        <f>IF(AND(Sufficient_data="Yes",Include_study="Yes",Moderator&lt;&gt;""),'Moderator Analysis'!F:F-CL$2,"")</f>
        <v/>
      </c>
      <c r="CC92" s="10" t="str">
        <f>IF(AND(Sufficient_data="Yes",Include_study="Yes",Moderator&lt;&gt;""),'Moderator Analysis'!E:E-CL$3,"")</f>
        <v/>
      </c>
      <c r="CD92" s="40" t="str">
        <f>IF(AND(Sufficient_data="Yes",Include_study="Yes",Moderator&lt;&gt;""),CA:CA*('Moderator Analysis'!F:F-CL$5-CL$4*'Moderator Analysis'!E:E)^2,"")</f>
        <v/>
      </c>
      <c r="CE92" s="9"/>
      <c r="CF92" s="75" t="str">
        <f t="shared" si="184"/>
        <v/>
      </c>
      <c r="CG92" s="18" t="str">
        <f>IF(AND(Sufficient_data="Yes",Include_study="Yes",CF92&lt;&gt;""),'Moderator Analysis'!F:F-'Moderator Analysis'!J$37,"")</f>
        <v/>
      </c>
      <c r="CH92" s="18" t="str">
        <f>IF(AND(Sufficient_data="Yes",Include_study="Yes",CF92&lt;&gt;""),'Moderator Analysis'!E:E-SUMPRODUCT('Moderator Analysis'!E:E,CF:CF)/SUM(CF:CF),"")</f>
        <v/>
      </c>
      <c r="CI92" s="79" t="str">
        <f>IF(AND(Sufficient_data="Yes",Include_study="Yes",CF92&lt;&gt;""),CF:CF*('Moderator Analysis'!F:F-'Moderator Analysis'!J$29-'Moderator Analysis'!J$30*'Moderator Analysis'!E:E)^2,"")</f>
        <v/>
      </c>
      <c r="CN92" s="138"/>
      <c r="CO92" s="140"/>
      <c r="CP92" s="28" t="str">
        <f>IF(AND(Include_study="Yes",Sufficient_data="Yes"),1/'Publication Bias Analysis'!F92^2,"")</f>
        <v/>
      </c>
      <c r="CQ92" s="28" t="str">
        <f>IF(AND(Include_study="Yes",Sufficient_data="Yes"),1/('Publication Bias Analysis'!F:F^2+IF(Additional_model="Fixed effect",0,Calculations!DD$11)),"")</f>
        <v/>
      </c>
      <c r="CR92" s="28" t="str">
        <f>IF(AND(Include_study="Yes",Sufficient_data="Yes"),1/('Publication Bias Analysis'!F:F^2+IF(Additional_model="Fixed effect",0,'Publication Bias Analysis'!L$32)),"")</f>
        <v/>
      </c>
      <c r="CS92" s="28" t="str">
        <f>IF(AND(Include_study="Yes",Sufficient_data="Yes"),'Publication Bias Analysis'!E:E-IF(Trim_and_fill="Off",'Publication Bias Analysis'!I$29,'Publication Bias Analysis'!I$37),"")</f>
        <v/>
      </c>
      <c r="CT92" s="28" t="str">
        <f t="shared" si="203"/>
        <v/>
      </c>
      <c r="CU92" s="28" t="str">
        <f t="shared" si="204"/>
        <v/>
      </c>
      <c r="CV92" s="90" t="str">
        <f t="shared" si="205"/>
        <v/>
      </c>
      <c r="CW92" s="89" t="str">
        <f>IF(AND(Include_study="Yes",Sufficient_data="Yes"),CV:CV+IF(DH:DH&lt;0,-1,1)*COUNTIF(CV$2:CV91,CV:CV),"")</f>
        <v/>
      </c>
      <c r="CX92" s="89" t="str">
        <f>IF(AND(Include_study="Yes",Sufficient_data="Yes"),RANK(DL:DL,DL:DL,1)*IF(DK:DK&lt;0,-1,1)+IF(DK:DK&lt;0,-1,1)*COUNTIF(CV$2:CV91,CV:CV),"")</f>
        <v/>
      </c>
      <c r="CY92" s="89" t="str">
        <f>IF(AND(Include_study="Yes",Sufficient_data="Yes"),RANK(DO:DO,DO:DO,1)*IF(DN:DN&lt;0,-1,1)+IF(DN:DN&lt;0,-1,1)*COUNTIF(CV$2:CV91,CV:CV),"")</f>
        <v/>
      </c>
      <c r="CZ92" s="10" t="e">
        <f>IF(AND(Include_study="Yes",Sufficient_data="Yes"),'Publication Bias Analysis'!E:E,NA())</f>
        <v>#N/A</v>
      </c>
      <c r="DA92" s="40" t="e">
        <f>IF(AND(Include_study="Yes",Sufficient_data="Yes"),'Publication Bias Analysis'!F:F,NA())</f>
        <v>#N/A</v>
      </c>
      <c r="DG92" s="133"/>
      <c r="DH92" s="28" t="str">
        <f>IF(AND(Include_study="Yes",Sufficient_data="Yes"),IF('Publication Bias Analysis'!L$38="Left",CZ:CZ-'Publication Bias Analysis'!I$29,'Publication Bias Analysis'!I$29-'Publication Bias Analysis'!E:E),"")</f>
        <v/>
      </c>
      <c r="DI92" s="28" t="str">
        <f t="shared" si="211"/>
        <v/>
      </c>
      <c r="DJ92" s="40" t="str">
        <f>IF(AND(Include_study="Yes",Sufficient_data="Yes"),1/('Publication Bias Analysis'!F:F^2+IF(Additional_model="Fixed effect",0,$DS$6)),"")</f>
        <v/>
      </c>
      <c r="DK92" s="28" t="str">
        <f>IF(AND(Include_study="Yes",Sufficient_data="Yes"),IF('Publication Bias Analysis'!L$38="Left",CZ:CZ-DS$3,DS$3-'Publication Bias Analysis'!E:E),"")</f>
        <v/>
      </c>
      <c r="DL92" s="28" t="str">
        <f t="shared" si="212"/>
        <v/>
      </c>
      <c r="DM92" s="40" t="str">
        <f>IF(AND(DK92&lt;&gt;"",CW92&lt;=MAX(CW:CW)-DS$7),1/('Publication Bias Analysis'!F:F^2+IF(Additional_model="Fixed effect",0,$DS$13)),"")</f>
        <v/>
      </c>
      <c r="DN92" s="10" t="str">
        <f>IF(AND(Include_study="Yes",Sufficient_data="Yes"),IF('Publication Bias Analysis'!L$38="Left",CZ:CZ-DS$10,DS$10-CZ:CZ),"")</f>
        <v/>
      </c>
      <c r="DO92" s="10" t="str">
        <f t="shared" si="213"/>
        <v/>
      </c>
      <c r="DP92" s="40" t="str">
        <f t="shared" si="206"/>
        <v/>
      </c>
      <c r="EG92" s="133"/>
      <c r="EH92" s="10" t="str">
        <f t="shared" si="207"/>
        <v/>
      </c>
      <c r="EI92" s="40" t="str">
        <f>IF(AND(Include_study="Yes",Sufficient_data="Yes"),Z_score-('Publication Bias Analysis'!P$3+'Publication Bias Analysis'!P$4*Inverse_standard_error),"")</f>
        <v/>
      </c>
      <c r="EK92" s="133"/>
      <c r="EL92" s="10" t="str">
        <f>IF(AND(Include_study="Yes",Sufficient_data="Yes"),(CZ:CZ-SUMPRODUCT(Calculations!CP:CP,'Publication Bias Analysis'!E:E)/SUM(Calculations!CP:CP))/(SQRT(EM:EM)),"")</f>
        <v/>
      </c>
      <c r="EM92" s="10" t="str">
        <f>IF(AND(Include_study="Yes",Sufficient_data="Yes"),'Publication Bias Analysis'!F:F^2-1/(SUM(Calculations!CP:CP)),"")</f>
        <v/>
      </c>
      <c r="EN92" s="14" t="str">
        <f t="shared" si="214"/>
        <v/>
      </c>
      <c r="EO92" s="14" t="str">
        <f t="shared" si="215"/>
        <v/>
      </c>
      <c r="EP92" s="14" t="str">
        <f>IF(AND(Include_study="Yes",Sufficient_data="Yes"),COUNTIFS(EN$2:EN91,"&lt;"&amp;EN92,EO$2:EO91,"&lt;"&amp;EO92)+COUNTIFS(EN93:EN$201,"&lt;"&amp;EN92,EO93:EO$201,"&lt;"&amp;EO92)+COUNTIFS(EN$2:EN91,"&gt;"&amp;EN92,EO$2:EO91,"&gt;"&amp;EO92)+COUNTIFS(EN93:EN$201,"&gt;"&amp;EN92,EO93:EO$201,"&gt;"&amp;EO92),"")</f>
        <v/>
      </c>
      <c r="EQ92" s="83" t="str">
        <f>IF(AND(Include_study="Yes",Sufficient_data="Yes"),COUNTIFS(EN$2:EN91,"&lt;"&amp;EN92,EO$2:EO91,"&gt;"&amp;EO92)+COUNTIFS(EN93:EN$201,"&lt;"&amp;EN92,EO93:EO$201,"&gt;"&amp;EO92)+COUNTIFS(EN$2:EN91,"&gt;"&amp;EN92,EO$2:EO91,"&lt;"&amp;EO92)+COUNTIFS(EN93:EN$201,"&gt;"&amp;EN92,EO93:EO$201,"&lt;"&amp;EO92),"")</f>
        <v/>
      </c>
      <c r="ES92" s="133"/>
      <c r="EX92" s="133"/>
      <c r="EY92" s="10" t="e">
        <f t="shared" si="152"/>
        <v>#N/A</v>
      </c>
      <c r="EZ92" s="10" t="e">
        <f t="shared" si="153"/>
        <v>#N/A</v>
      </c>
      <c r="FA92" s="10" t="str">
        <f t="shared" si="154"/>
        <v/>
      </c>
      <c r="FB92" s="40" t="str">
        <f>IF(AND(Include_study="Yes",Sufficient_data="Yes"),Z_score-('Publication Bias Analysis'!AK120+'Publication Bias Analysis'!AK$31*Inverse_standard_error),"")</f>
        <v/>
      </c>
      <c r="FH92" s="133"/>
      <c r="FI92" s="14" t="str">
        <f>IF(Z_score&lt;&gt;"",RANK('Publication Bias Analysis'!AS:AS,'Publication Bias Analysis'!AS:AS,1)+COUNTIF('Publication Bias Analysis'!AS$2:AS91,'Publication Bias Analysis'!AS92),"")</f>
        <v/>
      </c>
      <c r="FJ92" s="10" t="str">
        <f t="shared" si="208"/>
        <v/>
      </c>
      <c r="FK92" s="10" t="e">
        <f>IF(AND(Include_study="Yes",Sufficient_data="Yes"),'Publication Bias Analysis'!AR92,NA())</f>
        <v>#N/A</v>
      </c>
      <c r="FL92" s="28" t="e">
        <f>IF(AND(Include_study="Yes",Sufficient_data="Yes"),'Publication Bias Analysis'!AS92,NA())</f>
        <v>#N/A</v>
      </c>
      <c r="FM92" s="10" t="str">
        <f>IF(AND(Include_study="Yes",Sufficient_data="Yes"),'Publication Bias Analysis'!AR:AR-AVERAGE('Publication Bias Analysis'!AR:AR),"")</f>
        <v/>
      </c>
      <c r="FN92" s="40" t="str">
        <f>IF(AND(Include_study="Yes",Sufficient_data="Yes"),FL:FL-('Publication Bias Analysis'!AV$30+FK:FK*'Publication Bias Analysis'!AV$31),"")</f>
        <v/>
      </c>
      <c r="FT92" s="133"/>
      <c r="FU92" s="10" t="str">
        <f t="shared" si="156"/>
        <v/>
      </c>
      <c r="FV92" s="19" t="str">
        <f t="shared" si="185"/>
        <v/>
      </c>
      <c r="FW92" s="40" t="str">
        <f t="shared" si="210"/>
        <v/>
      </c>
    </row>
    <row r="93" spans="1:179" x14ac:dyDescent="0.2">
      <c r="A93" s="129"/>
      <c r="B93" s="26" t="str">
        <f t="shared" si="157"/>
        <v/>
      </c>
      <c r="C93" s="26" t="str">
        <f>IF(B93&lt;&gt;"",IF(B93=0,COUNTIF(B$2:B92,0)+1,COUNTIF(B$2:B92,B93)+B93+COUNTIF(B:B,0)),"")</f>
        <v/>
      </c>
      <c r="D93" s="26" t="str">
        <f t="shared" si="92"/>
        <v/>
      </c>
      <c r="E93" s="10" t="str">
        <f>IF(AND(Sufficient_data="Yes",Include_study="Yes",Input!Study_name&lt;&gt;""),Input!Study_name,"")</f>
        <v/>
      </c>
      <c r="F93" s="10" t="str">
        <f>IF(AND(Sufficient_data="Yes",Include_study="Yes"),Input!Correlation,"")</f>
        <v/>
      </c>
      <c r="G93" s="10" t="str">
        <f t="shared" si="93"/>
        <v/>
      </c>
      <c r="H93" s="10" t="str">
        <f>IF(AND(Sufficient_data="Yes",Include_study="Yes"),Input!Number_of_subjects,"")</f>
        <v/>
      </c>
      <c r="I93" s="10" t="str">
        <f t="shared" si="186"/>
        <v/>
      </c>
      <c r="J93" s="10" t="str">
        <f t="shared" si="94"/>
        <v/>
      </c>
      <c r="K93" s="10" t="str">
        <f t="shared" si="95"/>
        <v/>
      </c>
      <c r="L93" s="10" t="str">
        <f t="shared" si="96"/>
        <v/>
      </c>
      <c r="M93" s="10" t="str">
        <f t="shared" si="187"/>
        <v/>
      </c>
      <c r="N93" s="10" t="str">
        <f t="shared" si="188"/>
        <v/>
      </c>
      <c r="O93" s="106" t="str">
        <f t="shared" si="189"/>
        <v/>
      </c>
      <c r="P93" s="68" t="str">
        <f t="shared" si="190"/>
        <v/>
      </c>
      <c r="R93" s="57" t="e">
        <f t="shared" si="101"/>
        <v>#N/A</v>
      </c>
      <c r="S93" s="10" t="e">
        <f t="shared" si="102"/>
        <v>#N/A</v>
      </c>
      <c r="T93" s="40" t="e">
        <f t="shared" si="103"/>
        <v>#N/A</v>
      </c>
      <c r="Y93" s="129"/>
      <c r="Z93" s="26" t="str">
        <f t="shared" si="191"/>
        <v/>
      </c>
      <c r="AA93" s="26" t="str">
        <f>IF(AND(Sufficient_data="Yes",Include_study="Yes",Input!Study_name&lt;&gt;"",Subgroup&lt;&gt;""),Input!Study_name,"")</f>
        <v/>
      </c>
      <c r="AB93" s="10" t="str">
        <f t="shared" si="105"/>
        <v/>
      </c>
      <c r="AC93" s="10" t="str">
        <f>IF(AND(Sufficient_data="Yes",Include_study="Yes",Subgroup&lt;&gt;""),Input!Correlation,"")</f>
        <v/>
      </c>
      <c r="AD93" s="10" t="str">
        <f t="shared" si="158"/>
        <v/>
      </c>
      <c r="AE93" s="10" t="str">
        <f t="shared" si="107"/>
        <v/>
      </c>
      <c r="AF93" s="10" t="str">
        <f t="shared" si="159"/>
        <v/>
      </c>
      <c r="AG93" s="10" t="str">
        <f t="shared" si="192"/>
        <v/>
      </c>
      <c r="AH93" s="4" t="str">
        <f t="shared" si="160"/>
        <v/>
      </c>
      <c r="AI93" s="35" t="str">
        <f t="shared" si="193"/>
        <v/>
      </c>
      <c r="AJ93" s="108" t="str">
        <f t="shared" si="194"/>
        <v/>
      </c>
      <c r="AK93" s="68" t="str">
        <f t="shared" si="195"/>
        <v/>
      </c>
      <c r="AL93" s="9"/>
      <c r="AM93" s="57" t="e">
        <f t="shared" si="161"/>
        <v>#N/A</v>
      </c>
      <c r="AN93" s="10" t="e">
        <f t="shared" si="162"/>
        <v>#N/A</v>
      </c>
      <c r="AO93" s="40" t="e">
        <f t="shared" si="163"/>
        <v>#N/A</v>
      </c>
      <c r="AP93" s="9"/>
      <c r="AQ93" s="71" t="str">
        <f t="shared" si="164"/>
        <v/>
      </c>
      <c r="AR93" s="10" t="str">
        <f>IF(AND(Sufficient_data="Yes",Include_study="Yes",Subgroup&lt;&gt;""),IF(COUNTIFS(Input!F$2:F92,"="&amp;"Yes",Input!C$2:C92,"="&amp;"Yes",Input!G$2:G92,"="&amp;Subgroup)&gt;0,"",Subgroup),"")</f>
        <v/>
      </c>
      <c r="AS93" s="26" t="str">
        <f t="shared" si="165"/>
        <v/>
      </c>
      <c r="AT93" s="14" t="str">
        <f t="shared" si="166"/>
        <v/>
      </c>
      <c r="AU93" s="10" t="str">
        <f t="shared" si="167"/>
        <v/>
      </c>
      <c r="AV93" s="19" t="str">
        <f t="shared" si="168"/>
        <v/>
      </c>
      <c r="AW93" s="10" t="str">
        <f t="shared" si="169"/>
        <v/>
      </c>
      <c r="AX93" s="10" t="str">
        <f t="shared" si="170"/>
        <v/>
      </c>
      <c r="AY93" s="10" t="str">
        <f t="shared" si="196"/>
        <v/>
      </c>
      <c r="AZ93" s="10" t="str">
        <f t="shared" si="171"/>
        <v/>
      </c>
      <c r="BA93" s="10" t="str">
        <f t="shared" si="172"/>
        <v/>
      </c>
      <c r="BB93" s="10" t="str">
        <f t="shared" si="197"/>
        <v/>
      </c>
      <c r="BC93" s="10" t="str">
        <f t="shared" si="173"/>
        <v/>
      </c>
      <c r="BD93" s="26" t="str">
        <f t="shared" si="174"/>
        <v/>
      </c>
      <c r="BE93" s="10" t="str">
        <f t="shared" si="198"/>
        <v/>
      </c>
      <c r="BF93" s="10" t="str">
        <f t="shared" si="199"/>
        <v/>
      </c>
      <c r="BG93" s="10" t="str">
        <f t="shared" si="175"/>
        <v/>
      </c>
      <c r="BH93" s="10" t="str">
        <f t="shared" si="176"/>
        <v/>
      </c>
      <c r="BI93" s="10" t="str">
        <f t="shared" si="200"/>
        <v/>
      </c>
      <c r="BJ93" s="10" t="str">
        <f t="shared" si="201"/>
        <v/>
      </c>
      <c r="BK93" s="10" t="str">
        <f t="shared" si="177"/>
        <v/>
      </c>
      <c r="BL93" s="10" t="str">
        <f t="shared" si="178"/>
        <v/>
      </c>
      <c r="BM93" s="10" t="str">
        <f t="shared" si="179"/>
        <v/>
      </c>
      <c r="BN93" s="10" t="e">
        <f t="shared" si="180"/>
        <v>#N/A</v>
      </c>
      <c r="BO93" s="10" t="str">
        <f t="shared" si="181"/>
        <v/>
      </c>
      <c r="BP93" s="10" t="str">
        <f t="shared" si="182"/>
        <v/>
      </c>
      <c r="BQ93" s="10" t="str">
        <f t="shared" si="202"/>
        <v/>
      </c>
      <c r="BR93" s="28" t="str">
        <f t="shared" si="183"/>
        <v/>
      </c>
      <c r="BS93" s="40" t="str">
        <f t="shared" si="209"/>
        <v/>
      </c>
      <c r="BX93" s="138"/>
      <c r="BY93" s="10" t="e">
        <f t="shared" si="144"/>
        <v>#N/A</v>
      </c>
      <c r="BZ93" s="10" t="e">
        <f t="shared" si="145"/>
        <v>#N/A</v>
      </c>
      <c r="CA93" s="10" t="str">
        <f t="shared" si="146"/>
        <v/>
      </c>
      <c r="CB93" s="10" t="str">
        <f>IF(AND(Sufficient_data="Yes",Include_study="Yes",Moderator&lt;&gt;""),'Moderator Analysis'!F:F-CL$2,"")</f>
        <v/>
      </c>
      <c r="CC93" s="10" t="str">
        <f>IF(AND(Sufficient_data="Yes",Include_study="Yes",Moderator&lt;&gt;""),'Moderator Analysis'!E:E-CL$3,"")</f>
        <v/>
      </c>
      <c r="CD93" s="40" t="str">
        <f>IF(AND(Sufficient_data="Yes",Include_study="Yes",Moderator&lt;&gt;""),CA:CA*('Moderator Analysis'!F:F-CL$5-CL$4*'Moderator Analysis'!E:E)^2,"")</f>
        <v/>
      </c>
      <c r="CE93" s="9"/>
      <c r="CF93" s="75" t="str">
        <f t="shared" si="184"/>
        <v/>
      </c>
      <c r="CG93" s="18" t="str">
        <f>IF(AND(Sufficient_data="Yes",Include_study="Yes",CF93&lt;&gt;""),'Moderator Analysis'!F:F-'Moderator Analysis'!J$37,"")</f>
        <v/>
      </c>
      <c r="CH93" s="18" t="str">
        <f>IF(AND(Sufficient_data="Yes",Include_study="Yes",CF93&lt;&gt;""),'Moderator Analysis'!E:E-SUMPRODUCT('Moderator Analysis'!E:E,CF:CF)/SUM(CF:CF),"")</f>
        <v/>
      </c>
      <c r="CI93" s="79" t="str">
        <f>IF(AND(Sufficient_data="Yes",Include_study="Yes",CF93&lt;&gt;""),CF:CF*('Moderator Analysis'!F:F-'Moderator Analysis'!J$29-'Moderator Analysis'!J$30*'Moderator Analysis'!E:E)^2,"")</f>
        <v/>
      </c>
      <c r="CN93" s="138"/>
      <c r="CO93" s="140"/>
      <c r="CP93" s="28" t="str">
        <f>IF(AND(Include_study="Yes",Sufficient_data="Yes"),1/'Publication Bias Analysis'!F93^2,"")</f>
        <v/>
      </c>
      <c r="CQ93" s="28" t="str">
        <f>IF(AND(Include_study="Yes",Sufficient_data="Yes"),1/('Publication Bias Analysis'!F:F^2+IF(Additional_model="Fixed effect",0,Calculations!DD$11)),"")</f>
        <v/>
      </c>
      <c r="CR93" s="28" t="str">
        <f>IF(AND(Include_study="Yes",Sufficient_data="Yes"),1/('Publication Bias Analysis'!F:F^2+IF(Additional_model="Fixed effect",0,'Publication Bias Analysis'!L$32)),"")</f>
        <v/>
      </c>
      <c r="CS93" s="28" t="str">
        <f>IF(AND(Include_study="Yes",Sufficient_data="Yes"),'Publication Bias Analysis'!E:E-IF(Trim_and_fill="Off",'Publication Bias Analysis'!I$29,'Publication Bias Analysis'!I$37),"")</f>
        <v/>
      </c>
      <c r="CT93" s="28" t="str">
        <f t="shared" si="203"/>
        <v/>
      </c>
      <c r="CU93" s="28" t="str">
        <f t="shared" si="204"/>
        <v/>
      </c>
      <c r="CV93" s="90" t="str">
        <f t="shared" si="205"/>
        <v/>
      </c>
      <c r="CW93" s="89" t="str">
        <f>IF(AND(Include_study="Yes",Sufficient_data="Yes"),CV:CV+IF(DH:DH&lt;0,-1,1)*COUNTIF(CV$2:CV92,CV:CV),"")</f>
        <v/>
      </c>
      <c r="CX93" s="89" t="str">
        <f>IF(AND(Include_study="Yes",Sufficient_data="Yes"),RANK(DL:DL,DL:DL,1)*IF(DK:DK&lt;0,-1,1)+IF(DK:DK&lt;0,-1,1)*COUNTIF(CV$2:CV92,CV:CV),"")</f>
        <v/>
      </c>
      <c r="CY93" s="89" t="str">
        <f>IF(AND(Include_study="Yes",Sufficient_data="Yes"),RANK(DO:DO,DO:DO,1)*IF(DN:DN&lt;0,-1,1)+IF(DN:DN&lt;0,-1,1)*COUNTIF(CV$2:CV92,CV:CV),"")</f>
        <v/>
      </c>
      <c r="CZ93" s="10" t="e">
        <f>IF(AND(Include_study="Yes",Sufficient_data="Yes"),'Publication Bias Analysis'!E:E,NA())</f>
        <v>#N/A</v>
      </c>
      <c r="DA93" s="40" t="e">
        <f>IF(AND(Include_study="Yes",Sufficient_data="Yes"),'Publication Bias Analysis'!F:F,NA())</f>
        <v>#N/A</v>
      </c>
      <c r="DG93" s="133"/>
      <c r="DH93" s="28" t="str">
        <f>IF(AND(Include_study="Yes",Sufficient_data="Yes"),IF('Publication Bias Analysis'!L$38="Left",CZ:CZ-'Publication Bias Analysis'!I$29,'Publication Bias Analysis'!I$29-'Publication Bias Analysis'!E:E),"")</f>
        <v/>
      </c>
      <c r="DI93" s="28" t="str">
        <f t="shared" si="211"/>
        <v/>
      </c>
      <c r="DJ93" s="40" t="str">
        <f>IF(AND(Include_study="Yes",Sufficient_data="Yes"),1/('Publication Bias Analysis'!F:F^2+IF(Additional_model="Fixed effect",0,$DS$6)),"")</f>
        <v/>
      </c>
      <c r="DK93" s="28" t="str">
        <f>IF(AND(Include_study="Yes",Sufficient_data="Yes"),IF('Publication Bias Analysis'!L$38="Left",CZ:CZ-DS$3,DS$3-'Publication Bias Analysis'!E:E),"")</f>
        <v/>
      </c>
      <c r="DL93" s="28" t="str">
        <f t="shared" si="212"/>
        <v/>
      </c>
      <c r="DM93" s="40" t="str">
        <f>IF(AND(DK93&lt;&gt;"",CW93&lt;=MAX(CW:CW)-DS$7),1/('Publication Bias Analysis'!F:F^2+IF(Additional_model="Fixed effect",0,$DS$13)),"")</f>
        <v/>
      </c>
      <c r="DN93" s="10" t="str">
        <f>IF(AND(Include_study="Yes",Sufficient_data="Yes"),IF('Publication Bias Analysis'!L$38="Left",CZ:CZ-DS$10,DS$10-CZ:CZ),"")</f>
        <v/>
      </c>
      <c r="DO93" s="10" t="str">
        <f t="shared" si="213"/>
        <v/>
      </c>
      <c r="DP93" s="40" t="str">
        <f t="shared" si="206"/>
        <v/>
      </c>
      <c r="EG93" s="133"/>
      <c r="EH93" s="10" t="str">
        <f t="shared" si="207"/>
        <v/>
      </c>
      <c r="EI93" s="40" t="str">
        <f>IF(AND(Include_study="Yes",Sufficient_data="Yes"),Z_score-('Publication Bias Analysis'!P$3+'Publication Bias Analysis'!P$4*Inverse_standard_error),"")</f>
        <v/>
      </c>
      <c r="EK93" s="133"/>
      <c r="EL93" s="10" t="str">
        <f>IF(AND(Include_study="Yes",Sufficient_data="Yes"),(CZ:CZ-SUMPRODUCT(Calculations!CP:CP,'Publication Bias Analysis'!E:E)/SUM(Calculations!CP:CP))/(SQRT(EM:EM)),"")</f>
        <v/>
      </c>
      <c r="EM93" s="10" t="str">
        <f>IF(AND(Include_study="Yes",Sufficient_data="Yes"),'Publication Bias Analysis'!F:F^2-1/(SUM(Calculations!CP:CP)),"")</f>
        <v/>
      </c>
      <c r="EN93" s="14" t="str">
        <f t="shared" si="214"/>
        <v/>
      </c>
      <c r="EO93" s="14" t="str">
        <f t="shared" si="215"/>
        <v/>
      </c>
      <c r="EP93" s="14" t="str">
        <f>IF(AND(Include_study="Yes",Sufficient_data="Yes"),COUNTIFS(EN$2:EN92,"&lt;"&amp;EN93,EO$2:EO92,"&lt;"&amp;EO93)+COUNTIFS(EN94:EN$201,"&lt;"&amp;EN93,EO94:EO$201,"&lt;"&amp;EO93)+COUNTIFS(EN$2:EN92,"&gt;"&amp;EN93,EO$2:EO92,"&gt;"&amp;EO93)+COUNTIFS(EN94:EN$201,"&gt;"&amp;EN93,EO94:EO$201,"&gt;"&amp;EO93),"")</f>
        <v/>
      </c>
      <c r="EQ93" s="83" t="str">
        <f>IF(AND(Include_study="Yes",Sufficient_data="Yes"),COUNTIFS(EN$2:EN92,"&lt;"&amp;EN93,EO$2:EO92,"&gt;"&amp;EO93)+COUNTIFS(EN94:EN$201,"&lt;"&amp;EN93,EO94:EO$201,"&gt;"&amp;EO93)+COUNTIFS(EN$2:EN92,"&gt;"&amp;EN93,EO$2:EO92,"&lt;"&amp;EO93)+COUNTIFS(EN94:EN$201,"&gt;"&amp;EN93,EO94:EO$201,"&lt;"&amp;EO93),"")</f>
        <v/>
      </c>
      <c r="ES93" s="133"/>
      <c r="EX93" s="133"/>
      <c r="EY93" s="10" t="e">
        <f t="shared" si="152"/>
        <v>#N/A</v>
      </c>
      <c r="EZ93" s="10" t="e">
        <f t="shared" si="153"/>
        <v>#N/A</v>
      </c>
      <c r="FA93" s="10" t="str">
        <f t="shared" si="154"/>
        <v/>
      </c>
      <c r="FB93" s="40" t="str">
        <f>IF(AND(Include_study="Yes",Sufficient_data="Yes"),Z_score-('Publication Bias Analysis'!AK121+'Publication Bias Analysis'!AK$31*Inverse_standard_error),"")</f>
        <v/>
      </c>
      <c r="FH93" s="133"/>
      <c r="FI93" s="14" t="str">
        <f>IF(Z_score&lt;&gt;"",RANK('Publication Bias Analysis'!AS:AS,'Publication Bias Analysis'!AS:AS,1)+COUNTIF('Publication Bias Analysis'!AS$2:AS92,'Publication Bias Analysis'!AS93),"")</f>
        <v/>
      </c>
      <c r="FJ93" s="10" t="str">
        <f t="shared" si="208"/>
        <v/>
      </c>
      <c r="FK93" s="10" t="e">
        <f>IF(AND(Include_study="Yes",Sufficient_data="Yes"),'Publication Bias Analysis'!AR93,NA())</f>
        <v>#N/A</v>
      </c>
      <c r="FL93" s="28" t="e">
        <f>IF(AND(Include_study="Yes",Sufficient_data="Yes"),'Publication Bias Analysis'!AS93,NA())</f>
        <v>#N/A</v>
      </c>
      <c r="FM93" s="10" t="str">
        <f>IF(AND(Include_study="Yes",Sufficient_data="Yes"),'Publication Bias Analysis'!AR:AR-AVERAGE('Publication Bias Analysis'!AR:AR),"")</f>
        <v/>
      </c>
      <c r="FN93" s="40" t="str">
        <f>IF(AND(Include_study="Yes",Sufficient_data="Yes"),FL:FL-('Publication Bias Analysis'!AV$30+FK:FK*'Publication Bias Analysis'!AV$31),"")</f>
        <v/>
      </c>
      <c r="FT93" s="133"/>
      <c r="FU93" s="10" t="str">
        <f t="shared" si="156"/>
        <v/>
      </c>
      <c r="FV93" s="19" t="str">
        <f t="shared" si="185"/>
        <v/>
      </c>
      <c r="FW93" s="40" t="str">
        <f t="shared" si="210"/>
        <v/>
      </c>
    </row>
    <row r="94" spans="1:179" x14ac:dyDescent="0.2">
      <c r="A94" s="129"/>
      <c r="B94" s="26" t="str">
        <f t="shared" si="157"/>
        <v/>
      </c>
      <c r="C94" s="26" t="str">
        <f>IF(B94&lt;&gt;"",IF(B94=0,COUNTIF(B$2:B93,0)+1,COUNTIF(B$2:B93,B94)+B94+COUNTIF(B:B,0)),"")</f>
        <v/>
      </c>
      <c r="D94" s="26" t="str">
        <f t="shared" si="92"/>
        <v/>
      </c>
      <c r="E94" s="10" t="str">
        <f>IF(AND(Sufficient_data="Yes",Include_study="Yes",Input!Study_name&lt;&gt;""),Input!Study_name,"")</f>
        <v/>
      </c>
      <c r="F94" s="10" t="str">
        <f>IF(AND(Sufficient_data="Yes",Include_study="Yes"),Input!Correlation,"")</f>
        <v/>
      </c>
      <c r="G94" s="10" t="str">
        <f t="shared" si="93"/>
        <v/>
      </c>
      <c r="H94" s="10" t="str">
        <f>IF(AND(Sufficient_data="Yes",Include_study="Yes"),Input!Number_of_subjects,"")</f>
        <v/>
      </c>
      <c r="I94" s="10" t="str">
        <f t="shared" si="186"/>
        <v/>
      </c>
      <c r="J94" s="10" t="str">
        <f t="shared" si="94"/>
        <v/>
      </c>
      <c r="K94" s="10" t="str">
        <f t="shared" si="95"/>
        <v/>
      </c>
      <c r="L94" s="10" t="str">
        <f t="shared" si="96"/>
        <v/>
      </c>
      <c r="M94" s="10" t="str">
        <f t="shared" si="187"/>
        <v/>
      </c>
      <c r="N94" s="10" t="str">
        <f t="shared" si="188"/>
        <v/>
      </c>
      <c r="O94" s="106" t="str">
        <f t="shared" si="189"/>
        <v/>
      </c>
      <c r="P94" s="68" t="str">
        <f t="shared" si="190"/>
        <v/>
      </c>
      <c r="R94" s="57" t="e">
        <f t="shared" si="101"/>
        <v>#N/A</v>
      </c>
      <c r="S94" s="10" t="e">
        <f t="shared" si="102"/>
        <v>#N/A</v>
      </c>
      <c r="T94" s="40" t="e">
        <f t="shared" si="103"/>
        <v>#N/A</v>
      </c>
      <c r="Y94" s="129"/>
      <c r="Z94" s="26" t="str">
        <f t="shared" si="191"/>
        <v/>
      </c>
      <c r="AA94" s="26" t="str">
        <f>IF(AND(Sufficient_data="Yes",Include_study="Yes",Input!Study_name&lt;&gt;"",Subgroup&lt;&gt;""),Input!Study_name,"")</f>
        <v/>
      </c>
      <c r="AB94" s="10" t="str">
        <f t="shared" si="105"/>
        <v/>
      </c>
      <c r="AC94" s="10" t="str">
        <f>IF(AND(Sufficient_data="Yes",Include_study="Yes",Subgroup&lt;&gt;""),Input!Correlation,"")</f>
        <v/>
      </c>
      <c r="AD94" s="10" t="str">
        <f t="shared" si="158"/>
        <v/>
      </c>
      <c r="AE94" s="10" t="str">
        <f t="shared" si="107"/>
        <v/>
      </c>
      <c r="AF94" s="10" t="str">
        <f t="shared" si="159"/>
        <v/>
      </c>
      <c r="AG94" s="10" t="str">
        <f t="shared" si="192"/>
        <v/>
      </c>
      <c r="AH94" s="4" t="str">
        <f t="shared" si="160"/>
        <v/>
      </c>
      <c r="AI94" s="35" t="str">
        <f t="shared" si="193"/>
        <v/>
      </c>
      <c r="AJ94" s="108" t="str">
        <f t="shared" si="194"/>
        <v/>
      </c>
      <c r="AK94" s="68" t="str">
        <f t="shared" si="195"/>
        <v/>
      </c>
      <c r="AL94" s="9"/>
      <c r="AM94" s="57" t="e">
        <f t="shared" si="161"/>
        <v>#N/A</v>
      </c>
      <c r="AN94" s="10" t="e">
        <f t="shared" si="162"/>
        <v>#N/A</v>
      </c>
      <c r="AO94" s="40" t="e">
        <f t="shared" si="163"/>
        <v>#N/A</v>
      </c>
      <c r="AP94" s="9"/>
      <c r="AQ94" s="71" t="str">
        <f t="shared" si="164"/>
        <v/>
      </c>
      <c r="AR94" s="10" t="str">
        <f>IF(AND(Sufficient_data="Yes",Include_study="Yes",Subgroup&lt;&gt;""),IF(COUNTIFS(Input!F$2:F93,"="&amp;"Yes",Input!C$2:C93,"="&amp;"Yes",Input!G$2:G93,"="&amp;Subgroup)&gt;0,"",Subgroup),"")</f>
        <v/>
      </c>
      <c r="AS94" s="26" t="str">
        <f t="shared" si="165"/>
        <v/>
      </c>
      <c r="AT94" s="14" t="str">
        <f t="shared" si="166"/>
        <v/>
      </c>
      <c r="AU94" s="10" t="str">
        <f t="shared" si="167"/>
        <v/>
      </c>
      <c r="AV94" s="19" t="str">
        <f t="shared" si="168"/>
        <v/>
      </c>
      <c r="AW94" s="10" t="str">
        <f t="shared" si="169"/>
        <v/>
      </c>
      <c r="AX94" s="10" t="str">
        <f t="shared" si="170"/>
        <v/>
      </c>
      <c r="AY94" s="10" t="str">
        <f t="shared" si="196"/>
        <v/>
      </c>
      <c r="AZ94" s="10" t="str">
        <f t="shared" si="171"/>
        <v/>
      </c>
      <c r="BA94" s="10" t="str">
        <f t="shared" si="172"/>
        <v/>
      </c>
      <c r="BB94" s="10" t="str">
        <f t="shared" si="197"/>
        <v/>
      </c>
      <c r="BC94" s="10" t="str">
        <f t="shared" si="173"/>
        <v/>
      </c>
      <c r="BD94" s="26" t="str">
        <f t="shared" si="174"/>
        <v/>
      </c>
      <c r="BE94" s="10" t="str">
        <f t="shared" si="198"/>
        <v/>
      </c>
      <c r="BF94" s="10" t="str">
        <f t="shared" si="199"/>
        <v/>
      </c>
      <c r="BG94" s="10" t="str">
        <f t="shared" si="175"/>
        <v/>
      </c>
      <c r="BH94" s="10" t="str">
        <f t="shared" si="176"/>
        <v/>
      </c>
      <c r="BI94" s="10" t="str">
        <f t="shared" si="200"/>
        <v/>
      </c>
      <c r="BJ94" s="10" t="str">
        <f t="shared" si="201"/>
        <v/>
      </c>
      <c r="BK94" s="10" t="str">
        <f t="shared" si="177"/>
        <v/>
      </c>
      <c r="BL94" s="10" t="str">
        <f t="shared" si="178"/>
        <v/>
      </c>
      <c r="BM94" s="10" t="str">
        <f t="shared" si="179"/>
        <v/>
      </c>
      <c r="BN94" s="10" t="e">
        <f t="shared" si="180"/>
        <v>#N/A</v>
      </c>
      <c r="BO94" s="10" t="str">
        <f t="shared" si="181"/>
        <v/>
      </c>
      <c r="BP94" s="10" t="str">
        <f t="shared" si="182"/>
        <v/>
      </c>
      <c r="BQ94" s="10" t="str">
        <f t="shared" si="202"/>
        <v/>
      </c>
      <c r="BR94" s="28" t="str">
        <f t="shared" si="183"/>
        <v/>
      </c>
      <c r="BS94" s="40" t="str">
        <f t="shared" si="209"/>
        <v/>
      </c>
      <c r="BX94" s="138"/>
      <c r="BY94" s="10" t="e">
        <f t="shared" si="144"/>
        <v>#N/A</v>
      </c>
      <c r="BZ94" s="10" t="e">
        <f t="shared" si="145"/>
        <v>#N/A</v>
      </c>
      <c r="CA94" s="10" t="str">
        <f t="shared" si="146"/>
        <v/>
      </c>
      <c r="CB94" s="10" t="str">
        <f>IF(AND(Sufficient_data="Yes",Include_study="Yes",Moderator&lt;&gt;""),'Moderator Analysis'!F:F-CL$2,"")</f>
        <v/>
      </c>
      <c r="CC94" s="10" t="str">
        <f>IF(AND(Sufficient_data="Yes",Include_study="Yes",Moderator&lt;&gt;""),'Moderator Analysis'!E:E-CL$3,"")</f>
        <v/>
      </c>
      <c r="CD94" s="40" t="str">
        <f>IF(AND(Sufficient_data="Yes",Include_study="Yes",Moderator&lt;&gt;""),CA:CA*('Moderator Analysis'!F:F-CL$5-CL$4*'Moderator Analysis'!E:E)^2,"")</f>
        <v/>
      </c>
      <c r="CE94" s="9"/>
      <c r="CF94" s="75" t="str">
        <f t="shared" si="184"/>
        <v/>
      </c>
      <c r="CG94" s="18" t="str">
        <f>IF(AND(Sufficient_data="Yes",Include_study="Yes",CF94&lt;&gt;""),'Moderator Analysis'!F:F-'Moderator Analysis'!J$37,"")</f>
        <v/>
      </c>
      <c r="CH94" s="18" t="str">
        <f>IF(AND(Sufficient_data="Yes",Include_study="Yes",CF94&lt;&gt;""),'Moderator Analysis'!E:E-SUMPRODUCT('Moderator Analysis'!E:E,CF:CF)/SUM(CF:CF),"")</f>
        <v/>
      </c>
      <c r="CI94" s="79" t="str">
        <f>IF(AND(Sufficient_data="Yes",Include_study="Yes",CF94&lt;&gt;""),CF:CF*('Moderator Analysis'!F:F-'Moderator Analysis'!J$29-'Moderator Analysis'!J$30*'Moderator Analysis'!E:E)^2,"")</f>
        <v/>
      </c>
      <c r="CN94" s="138"/>
      <c r="CO94" s="140"/>
      <c r="CP94" s="28" t="str">
        <f>IF(AND(Include_study="Yes",Sufficient_data="Yes"),1/'Publication Bias Analysis'!F94^2,"")</f>
        <v/>
      </c>
      <c r="CQ94" s="28" t="str">
        <f>IF(AND(Include_study="Yes",Sufficient_data="Yes"),1/('Publication Bias Analysis'!F:F^2+IF(Additional_model="Fixed effect",0,Calculations!DD$11)),"")</f>
        <v/>
      </c>
      <c r="CR94" s="28" t="str">
        <f>IF(AND(Include_study="Yes",Sufficient_data="Yes"),1/('Publication Bias Analysis'!F:F^2+IF(Additional_model="Fixed effect",0,'Publication Bias Analysis'!L$32)),"")</f>
        <v/>
      </c>
      <c r="CS94" s="28" t="str">
        <f>IF(AND(Include_study="Yes",Sufficient_data="Yes"),'Publication Bias Analysis'!E:E-IF(Trim_and_fill="Off",'Publication Bias Analysis'!I$29,'Publication Bias Analysis'!I$37),"")</f>
        <v/>
      </c>
      <c r="CT94" s="28" t="str">
        <f t="shared" si="203"/>
        <v/>
      </c>
      <c r="CU94" s="28" t="str">
        <f t="shared" si="204"/>
        <v/>
      </c>
      <c r="CV94" s="90" t="str">
        <f t="shared" si="205"/>
        <v/>
      </c>
      <c r="CW94" s="89" t="str">
        <f>IF(AND(Include_study="Yes",Sufficient_data="Yes"),CV:CV+IF(DH:DH&lt;0,-1,1)*COUNTIF(CV$2:CV93,CV:CV),"")</f>
        <v/>
      </c>
      <c r="CX94" s="89" t="str">
        <f>IF(AND(Include_study="Yes",Sufficient_data="Yes"),RANK(DL:DL,DL:DL,1)*IF(DK:DK&lt;0,-1,1)+IF(DK:DK&lt;0,-1,1)*COUNTIF(CV$2:CV93,CV:CV),"")</f>
        <v/>
      </c>
      <c r="CY94" s="89" t="str">
        <f>IF(AND(Include_study="Yes",Sufficient_data="Yes"),RANK(DO:DO,DO:DO,1)*IF(DN:DN&lt;0,-1,1)+IF(DN:DN&lt;0,-1,1)*COUNTIF(CV$2:CV93,CV:CV),"")</f>
        <v/>
      </c>
      <c r="CZ94" s="10" t="e">
        <f>IF(AND(Include_study="Yes",Sufficient_data="Yes"),'Publication Bias Analysis'!E:E,NA())</f>
        <v>#N/A</v>
      </c>
      <c r="DA94" s="40" t="e">
        <f>IF(AND(Include_study="Yes",Sufficient_data="Yes"),'Publication Bias Analysis'!F:F,NA())</f>
        <v>#N/A</v>
      </c>
      <c r="DG94" s="133"/>
      <c r="DH94" s="28" t="str">
        <f>IF(AND(Include_study="Yes",Sufficient_data="Yes"),IF('Publication Bias Analysis'!L$38="Left",CZ:CZ-'Publication Bias Analysis'!I$29,'Publication Bias Analysis'!I$29-'Publication Bias Analysis'!E:E),"")</f>
        <v/>
      </c>
      <c r="DI94" s="28" t="str">
        <f t="shared" si="211"/>
        <v/>
      </c>
      <c r="DJ94" s="40" t="str">
        <f>IF(AND(Include_study="Yes",Sufficient_data="Yes"),1/('Publication Bias Analysis'!F:F^2+IF(Additional_model="Fixed effect",0,$DS$6)),"")</f>
        <v/>
      </c>
      <c r="DK94" s="28" t="str">
        <f>IF(AND(Include_study="Yes",Sufficient_data="Yes"),IF('Publication Bias Analysis'!L$38="Left",CZ:CZ-DS$3,DS$3-'Publication Bias Analysis'!E:E),"")</f>
        <v/>
      </c>
      <c r="DL94" s="28" t="str">
        <f t="shared" si="212"/>
        <v/>
      </c>
      <c r="DM94" s="40" t="str">
        <f>IF(AND(DK94&lt;&gt;"",CW94&lt;=MAX(CW:CW)-DS$7),1/('Publication Bias Analysis'!F:F^2+IF(Additional_model="Fixed effect",0,$DS$13)),"")</f>
        <v/>
      </c>
      <c r="DN94" s="10" t="str">
        <f>IF(AND(Include_study="Yes",Sufficient_data="Yes"),IF('Publication Bias Analysis'!L$38="Left",CZ:CZ-DS$10,DS$10-CZ:CZ),"")</f>
        <v/>
      </c>
      <c r="DO94" s="10" t="str">
        <f t="shared" si="213"/>
        <v/>
      </c>
      <c r="DP94" s="40" t="str">
        <f t="shared" si="206"/>
        <v/>
      </c>
      <c r="EG94" s="133"/>
      <c r="EH94" s="10" t="str">
        <f t="shared" si="207"/>
        <v/>
      </c>
      <c r="EI94" s="40" t="str">
        <f>IF(AND(Include_study="Yes",Sufficient_data="Yes"),Z_score-('Publication Bias Analysis'!P$3+'Publication Bias Analysis'!P$4*Inverse_standard_error),"")</f>
        <v/>
      </c>
      <c r="EK94" s="133"/>
      <c r="EL94" s="10" t="str">
        <f>IF(AND(Include_study="Yes",Sufficient_data="Yes"),(CZ:CZ-SUMPRODUCT(Calculations!CP:CP,'Publication Bias Analysis'!E:E)/SUM(Calculations!CP:CP))/(SQRT(EM:EM)),"")</f>
        <v/>
      </c>
      <c r="EM94" s="10" t="str">
        <f>IF(AND(Include_study="Yes",Sufficient_data="Yes"),'Publication Bias Analysis'!F:F^2-1/(SUM(Calculations!CP:CP)),"")</f>
        <v/>
      </c>
      <c r="EN94" s="14" t="str">
        <f t="shared" si="214"/>
        <v/>
      </c>
      <c r="EO94" s="14" t="str">
        <f t="shared" si="215"/>
        <v/>
      </c>
      <c r="EP94" s="14" t="str">
        <f>IF(AND(Include_study="Yes",Sufficient_data="Yes"),COUNTIFS(EN$2:EN93,"&lt;"&amp;EN94,EO$2:EO93,"&lt;"&amp;EO94)+COUNTIFS(EN95:EN$201,"&lt;"&amp;EN94,EO95:EO$201,"&lt;"&amp;EO94)+COUNTIFS(EN$2:EN93,"&gt;"&amp;EN94,EO$2:EO93,"&gt;"&amp;EO94)+COUNTIFS(EN95:EN$201,"&gt;"&amp;EN94,EO95:EO$201,"&gt;"&amp;EO94),"")</f>
        <v/>
      </c>
      <c r="EQ94" s="83" t="str">
        <f>IF(AND(Include_study="Yes",Sufficient_data="Yes"),COUNTIFS(EN$2:EN93,"&lt;"&amp;EN94,EO$2:EO93,"&gt;"&amp;EO94)+COUNTIFS(EN95:EN$201,"&lt;"&amp;EN94,EO95:EO$201,"&gt;"&amp;EO94)+COUNTIFS(EN$2:EN93,"&gt;"&amp;EN94,EO$2:EO93,"&lt;"&amp;EO94)+COUNTIFS(EN95:EN$201,"&gt;"&amp;EN94,EO95:EO$201,"&lt;"&amp;EO94),"")</f>
        <v/>
      </c>
      <c r="ES94" s="133"/>
      <c r="EX94" s="133"/>
      <c r="EY94" s="10" t="e">
        <f t="shared" si="152"/>
        <v>#N/A</v>
      </c>
      <c r="EZ94" s="10" t="e">
        <f t="shared" si="153"/>
        <v>#N/A</v>
      </c>
      <c r="FA94" s="10" t="str">
        <f t="shared" si="154"/>
        <v/>
      </c>
      <c r="FB94" s="40" t="str">
        <f>IF(AND(Include_study="Yes",Sufficient_data="Yes"),Z_score-('Publication Bias Analysis'!AK122+'Publication Bias Analysis'!AK$31*Inverse_standard_error),"")</f>
        <v/>
      </c>
      <c r="FH94" s="133"/>
      <c r="FI94" s="14" t="str">
        <f>IF(Z_score&lt;&gt;"",RANK('Publication Bias Analysis'!AS:AS,'Publication Bias Analysis'!AS:AS,1)+COUNTIF('Publication Bias Analysis'!AS$2:AS93,'Publication Bias Analysis'!AS94),"")</f>
        <v/>
      </c>
      <c r="FJ94" s="10" t="str">
        <f t="shared" si="208"/>
        <v/>
      </c>
      <c r="FK94" s="10" t="e">
        <f>IF(AND(Include_study="Yes",Sufficient_data="Yes"),'Publication Bias Analysis'!AR94,NA())</f>
        <v>#N/A</v>
      </c>
      <c r="FL94" s="28" t="e">
        <f>IF(AND(Include_study="Yes",Sufficient_data="Yes"),'Publication Bias Analysis'!AS94,NA())</f>
        <v>#N/A</v>
      </c>
      <c r="FM94" s="10" t="str">
        <f>IF(AND(Include_study="Yes",Sufficient_data="Yes"),'Publication Bias Analysis'!AR:AR-AVERAGE('Publication Bias Analysis'!AR:AR),"")</f>
        <v/>
      </c>
      <c r="FN94" s="40" t="str">
        <f>IF(AND(Include_study="Yes",Sufficient_data="Yes"),FL:FL-('Publication Bias Analysis'!AV$30+FK:FK*'Publication Bias Analysis'!AV$31),"")</f>
        <v/>
      </c>
      <c r="FT94" s="133"/>
      <c r="FU94" s="10" t="str">
        <f t="shared" si="156"/>
        <v/>
      </c>
      <c r="FV94" s="19" t="str">
        <f t="shared" si="185"/>
        <v/>
      </c>
      <c r="FW94" s="40" t="str">
        <f t="shared" si="210"/>
        <v/>
      </c>
    </row>
    <row r="95" spans="1:179" x14ac:dyDescent="0.2">
      <c r="A95" s="129"/>
      <c r="B95" s="26" t="str">
        <f t="shared" si="157"/>
        <v/>
      </c>
      <c r="C95" s="26" t="str">
        <f>IF(B95&lt;&gt;"",IF(B95=0,COUNTIF(B$2:B94,0)+1,COUNTIF(B$2:B94,B95)+B95+COUNTIF(B:B,0)),"")</f>
        <v/>
      </c>
      <c r="D95" s="26" t="str">
        <f t="shared" si="92"/>
        <v/>
      </c>
      <c r="E95" s="10" t="str">
        <f>IF(AND(Sufficient_data="Yes",Include_study="Yes",Input!Study_name&lt;&gt;""),Input!Study_name,"")</f>
        <v/>
      </c>
      <c r="F95" s="10" t="str">
        <f>IF(AND(Sufficient_data="Yes",Include_study="Yes"),Input!Correlation,"")</f>
        <v/>
      </c>
      <c r="G95" s="10" t="str">
        <f t="shared" si="93"/>
        <v/>
      </c>
      <c r="H95" s="10" t="str">
        <f>IF(AND(Sufficient_data="Yes",Include_study="Yes"),Input!Number_of_subjects,"")</f>
        <v/>
      </c>
      <c r="I95" s="10" t="str">
        <f t="shared" si="186"/>
        <v/>
      </c>
      <c r="J95" s="10" t="str">
        <f t="shared" si="94"/>
        <v/>
      </c>
      <c r="K95" s="10" t="str">
        <f t="shared" si="95"/>
        <v/>
      </c>
      <c r="L95" s="10" t="str">
        <f t="shared" si="96"/>
        <v/>
      </c>
      <c r="M95" s="10" t="str">
        <f t="shared" si="187"/>
        <v/>
      </c>
      <c r="N95" s="10" t="str">
        <f t="shared" si="188"/>
        <v/>
      </c>
      <c r="O95" s="106" t="str">
        <f t="shared" si="189"/>
        <v/>
      </c>
      <c r="P95" s="68" t="str">
        <f t="shared" si="190"/>
        <v/>
      </c>
      <c r="R95" s="57" t="e">
        <f t="shared" si="101"/>
        <v>#N/A</v>
      </c>
      <c r="S95" s="10" t="e">
        <f t="shared" si="102"/>
        <v>#N/A</v>
      </c>
      <c r="T95" s="40" t="e">
        <f t="shared" si="103"/>
        <v>#N/A</v>
      </c>
      <c r="Y95" s="129"/>
      <c r="Z95" s="26" t="str">
        <f t="shared" si="191"/>
        <v/>
      </c>
      <c r="AA95" s="26" t="str">
        <f>IF(AND(Sufficient_data="Yes",Include_study="Yes",Input!Study_name&lt;&gt;"",Subgroup&lt;&gt;""),Input!Study_name,"")</f>
        <v/>
      </c>
      <c r="AB95" s="10" t="str">
        <f t="shared" si="105"/>
        <v/>
      </c>
      <c r="AC95" s="10" t="str">
        <f>IF(AND(Sufficient_data="Yes",Include_study="Yes",Subgroup&lt;&gt;""),Input!Correlation,"")</f>
        <v/>
      </c>
      <c r="AD95" s="10" t="str">
        <f t="shared" si="158"/>
        <v/>
      </c>
      <c r="AE95" s="10" t="str">
        <f t="shared" si="107"/>
        <v/>
      </c>
      <c r="AF95" s="10" t="str">
        <f t="shared" si="159"/>
        <v/>
      </c>
      <c r="AG95" s="10" t="str">
        <f t="shared" si="192"/>
        <v/>
      </c>
      <c r="AH95" s="4" t="str">
        <f t="shared" si="160"/>
        <v/>
      </c>
      <c r="AI95" s="35" t="str">
        <f t="shared" si="193"/>
        <v/>
      </c>
      <c r="AJ95" s="108" t="str">
        <f t="shared" si="194"/>
        <v/>
      </c>
      <c r="AK95" s="68" t="str">
        <f t="shared" si="195"/>
        <v/>
      </c>
      <c r="AL95" s="9"/>
      <c r="AM95" s="57" t="e">
        <f t="shared" si="161"/>
        <v>#N/A</v>
      </c>
      <c r="AN95" s="10" t="e">
        <f t="shared" si="162"/>
        <v>#N/A</v>
      </c>
      <c r="AO95" s="40" t="e">
        <f t="shared" si="163"/>
        <v>#N/A</v>
      </c>
      <c r="AP95" s="9"/>
      <c r="AQ95" s="71" t="str">
        <f t="shared" si="164"/>
        <v/>
      </c>
      <c r="AR95" s="10" t="str">
        <f>IF(AND(Sufficient_data="Yes",Include_study="Yes",Subgroup&lt;&gt;""),IF(COUNTIFS(Input!F$2:F94,"="&amp;"Yes",Input!C$2:C94,"="&amp;"Yes",Input!G$2:G94,"="&amp;Subgroup)&gt;0,"",Subgroup),"")</f>
        <v/>
      </c>
      <c r="AS95" s="26" t="str">
        <f t="shared" si="165"/>
        <v/>
      </c>
      <c r="AT95" s="14" t="str">
        <f t="shared" si="166"/>
        <v/>
      </c>
      <c r="AU95" s="10" t="str">
        <f t="shared" si="167"/>
        <v/>
      </c>
      <c r="AV95" s="19" t="str">
        <f t="shared" si="168"/>
        <v/>
      </c>
      <c r="AW95" s="10" t="str">
        <f t="shared" si="169"/>
        <v/>
      </c>
      <c r="AX95" s="10" t="str">
        <f t="shared" si="170"/>
        <v/>
      </c>
      <c r="AY95" s="10" t="str">
        <f t="shared" si="196"/>
        <v/>
      </c>
      <c r="AZ95" s="10" t="str">
        <f t="shared" si="171"/>
        <v/>
      </c>
      <c r="BA95" s="10" t="str">
        <f t="shared" si="172"/>
        <v/>
      </c>
      <c r="BB95" s="10" t="str">
        <f t="shared" si="197"/>
        <v/>
      </c>
      <c r="BC95" s="10" t="str">
        <f t="shared" si="173"/>
        <v/>
      </c>
      <c r="BD95" s="26" t="str">
        <f t="shared" si="174"/>
        <v/>
      </c>
      <c r="BE95" s="10" t="str">
        <f t="shared" si="198"/>
        <v/>
      </c>
      <c r="BF95" s="10" t="str">
        <f t="shared" si="199"/>
        <v/>
      </c>
      <c r="BG95" s="10" t="str">
        <f t="shared" si="175"/>
        <v/>
      </c>
      <c r="BH95" s="10" t="str">
        <f t="shared" si="176"/>
        <v/>
      </c>
      <c r="BI95" s="10" t="str">
        <f t="shared" si="200"/>
        <v/>
      </c>
      <c r="BJ95" s="10" t="str">
        <f t="shared" si="201"/>
        <v/>
      </c>
      <c r="BK95" s="10" t="str">
        <f t="shared" si="177"/>
        <v/>
      </c>
      <c r="BL95" s="10" t="str">
        <f t="shared" si="178"/>
        <v/>
      </c>
      <c r="BM95" s="10" t="str">
        <f t="shared" si="179"/>
        <v/>
      </c>
      <c r="BN95" s="10" t="e">
        <f t="shared" si="180"/>
        <v>#N/A</v>
      </c>
      <c r="BO95" s="10" t="str">
        <f t="shared" si="181"/>
        <v/>
      </c>
      <c r="BP95" s="10" t="str">
        <f t="shared" si="182"/>
        <v/>
      </c>
      <c r="BQ95" s="10" t="str">
        <f t="shared" si="202"/>
        <v/>
      </c>
      <c r="BR95" s="28" t="str">
        <f t="shared" si="183"/>
        <v/>
      </c>
      <c r="BS95" s="40" t="str">
        <f t="shared" si="209"/>
        <v/>
      </c>
      <c r="BX95" s="138"/>
      <c r="BY95" s="10" t="e">
        <f t="shared" si="144"/>
        <v>#N/A</v>
      </c>
      <c r="BZ95" s="10" t="e">
        <f t="shared" si="145"/>
        <v>#N/A</v>
      </c>
      <c r="CA95" s="10" t="str">
        <f t="shared" si="146"/>
        <v/>
      </c>
      <c r="CB95" s="10" t="str">
        <f>IF(AND(Sufficient_data="Yes",Include_study="Yes",Moderator&lt;&gt;""),'Moderator Analysis'!F:F-CL$2,"")</f>
        <v/>
      </c>
      <c r="CC95" s="10" t="str">
        <f>IF(AND(Sufficient_data="Yes",Include_study="Yes",Moderator&lt;&gt;""),'Moderator Analysis'!E:E-CL$3,"")</f>
        <v/>
      </c>
      <c r="CD95" s="40" t="str">
        <f>IF(AND(Sufficient_data="Yes",Include_study="Yes",Moderator&lt;&gt;""),CA:CA*('Moderator Analysis'!F:F-CL$5-CL$4*'Moderator Analysis'!E:E)^2,"")</f>
        <v/>
      </c>
      <c r="CE95" s="9"/>
      <c r="CF95" s="75" t="str">
        <f t="shared" si="184"/>
        <v/>
      </c>
      <c r="CG95" s="18" t="str">
        <f>IF(AND(Sufficient_data="Yes",Include_study="Yes",CF95&lt;&gt;""),'Moderator Analysis'!F:F-'Moderator Analysis'!J$37,"")</f>
        <v/>
      </c>
      <c r="CH95" s="18" t="str">
        <f>IF(AND(Sufficient_data="Yes",Include_study="Yes",CF95&lt;&gt;""),'Moderator Analysis'!E:E-SUMPRODUCT('Moderator Analysis'!E:E,CF:CF)/SUM(CF:CF),"")</f>
        <v/>
      </c>
      <c r="CI95" s="79" t="str">
        <f>IF(AND(Sufficient_data="Yes",Include_study="Yes",CF95&lt;&gt;""),CF:CF*('Moderator Analysis'!F:F-'Moderator Analysis'!J$29-'Moderator Analysis'!J$30*'Moderator Analysis'!E:E)^2,"")</f>
        <v/>
      </c>
      <c r="CN95" s="138"/>
      <c r="CO95" s="140"/>
      <c r="CP95" s="28" t="str">
        <f>IF(AND(Include_study="Yes",Sufficient_data="Yes"),1/'Publication Bias Analysis'!F95^2,"")</f>
        <v/>
      </c>
      <c r="CQ95" s="28" t="str">
        <f>IF(AND(Include_study="Yes",Sufficient_data="Yes"),1/('Publication Bias Analysis'!F:F^2+IF(Additional_model="Fixed effect",0,Calculations!DD$11)),"")</f>
        <v/>
      </c>
      <c r="CR95" s="28" t="str">
        <f>IF(AND(Include_study="Yes",Sufficient_data="Yes"),1/('Publication Bias Analysis'!F:F^2+IF(Additional_model="Fixed effect",0,'Publication Bias Analysis'!L$32)),"")</f>
        <v/>
      </c>
      <c r="CS95" s="28" t="str">
        <f>IF(AND(Include_study="Yes",Sufficient_data="Yes"),'Publication Bias Analysis'!E:E-IF(Trim_and_fill="Off",'Publication Bias Analysis'!I$29,'Publication Bias Analysis'!I$37),"")</f>
        <v/>
      </c>
      <c r="CT95" s="28" t="str">
        <f t="shared" si="203"/>
        <v/>
      </c>
      <c r="CU95" s="28" t="str">
        <f t="shared" si="204"/>
        <v/>
      </c>
      <c r="CV95" s="90" t="str">
        <f t="shared" si="205"/>
        <v/>
      </c>
      <c r="CW95" s="89" t="str">
        <f>IF(AND(Include_study="Yes",Sufficient_data="Yes"),CV:CV+IF(DH:DH&lt;0,-1,1)*COUNTIF(CV$2:CV94,CV:CV),"")</f>
        <v/>
      </c>
      <c r="CX95" s="89" t="str">
        <f>IF(AND(Include_study="Yes",Sufficient_data="Yes"),RANK(DL:DL,DL:DL,1)*IF(DK:DK&lt;0,-1,1)+IF(DK:DK&lt;0,-1,1)*COUNTIF(CV$2:CV94,CV:CV),"")</f>
        <v/>
      </c>
      <c r="CY95" s="89" t="str">
        <f>IF(AND(Include_study="Yes",Sufficient_data="Yes"),RANK(DO:DO,DO:DO,1)*IF(DN:DN&lt;0,-1,1)+IF(DN:DN&lt;0,-1,1)*COUNTIF(CV$2:CV94,CV:CV),"")</f>
        <v/>
      </c>
      <c r="CZ95" s="10" t="e">
        <f>IF(AND(Include_study="Yes",Sufficient_data="Yes"),'Publication Bias Analysis'!E:E,NA())</f>
        <v>#N/A</v>
      </c>
      <c r="DA95" s="40" t="e">
        <f>IF(AND(Include_study="Yes",Sufficient_data="Yes"),'Publication Bias Analysis'!F:F,NA())</f>
        <v>#N/A</v>
      </c>
      <c r="DG95" s="133"/>
      <c r="DH95" s="28" t="str">
        <f>IF(AND(Include_study="Yes",Sufficient_data="Yes"),IF('Publication Bias Analysis'!L$38="Left",CZ:CZ-'Publication Bias Analysis'!I$29,'Publication Bias Analysis'!I$29-'Publication Bias Analysis'!E:E),"")</f>
        <v/>
      </c>
      <c r="DI95" s="28" t="str">
        <f t="shared" si="211"/>
        <v/>
      </c>
      <c r="DJ95" s="40" t="str">
        <f>IF(AND(Include_study="Yes",Sufficient_data="Yes"),1/('Publication Bias Analysis'!F:F^2+IF(Additional_model="Fixed effect",0,$DS$6)),"")</f>
        <v/>
      </c>
      <c r="DK95" s="28" t="str">
        <f>IF(AND(Include_study="Yes",Sufficient_data="Yes"),IF('Publication Bias Analysis'!L$38="Left",CZ:CZ-DS$3,DS$3-'Publication Bias Analysis'!E:E),"")</f>
        <v/>
      </c>
      <c r="DL95" s="28" t="str">
        <f t="shared" si="212"/>
        <v/>
      </c>
      <c r="DM95" s="40" t="str">
        <f>IF(AND(DK95&lt;&gt;"",CW95&lt;=MAX(CW:CW)-DS$7),1/('Publication Bias Analysis'!F:F^2+IF(Additional_model="Fixed effect",0,$DS$13)),"")</f>
        <v/>
      </c>
      <c r="DN95" s="10" t="str">
        <f>IF(AND(Include_study="Yes",Sufficient_data="Yes"),IF('Publication Bias Analysis'!L$38="Left",CZ:CZ-DS$10,DS$10-CZ:CZ),"")</f>
        <v/>
      </c>
      <c r="DO95" s="10" t="str">
        <f t="shared" si="213"/>
        <v/>
      </c>
      <c r="DP95" s="40" t="str">
        <f t="shared" si="206"/>
        <v/>
      </c>
      <c r="EG95" s="133"/>
      <c r="EH95" s="10" t="str">
        <f t="shared" si="207"/>
        <v/>
      </c>
      <c r="EI95" s="40" t="str">
        <f>IF(AND(Include_study="Yes",Sufficient_data="Yes"),Z_score-('Publication Bias Analysis'!P$3+'Publication Bias Analysis'!P$4*Inverse_standard_error),"")</f>
        <v/>
      </c>
      <c r="EK95" s="133"/>
      <c r="EL95" s="10" t="str">
        <f>IF(AND(Include_study="Yes",Sufficient_data="Yes"),(CZ:CZ-SUMPRODUCT(Calculations!CP:CP,'Publication Bias Analysis'!E:E)/SUM(Calculations!CP:CP))/(SQRT(EM:EM)),"")</f>
        <v/>
      </c>
      <c r="EM95" s="10" t="str">
        <f>IF(AND(Include_study="Yes",Sufficient_data="Yes"),'Publication Bias Analysis'!F:F^2-1/(SUM(Calculations!CP:CP)),"")</f>
        <v/>
      </c>
      <c r="EN95" s="14" t="str">
        <f t="shared" si="214"/>
        <v/>
      </c>
      <c r="EO95" s="14" t="str">
        <f t="shared" si="215"/>
        <v/>
      </c>
      <c r="EP95" s="14" t="str">
        <f>IF(AND(Include_study="Yes",Sufficient_data="Yes"),COUNTIFS(EN$2:EN94,"&lt;"&amp;EN95,EO$2:EO94,"&lt;"&amp;EO95)+COUNTIFS(EN96:EN$201,"&lt;"&amp;EN95,EO96:EO$201,"&lt;"&amp;EO95)+COUNTIFS(EN$2:EN94,"&gt;"&amp;EN95,EO$2:EO94,"&gt;"&amp;EO95)+COUNTIFS(EN96:EN$201,"&gt;"&amp;EN95,EO96:EO$201,"&gt;"&amp;EO95),"")</f>
        <v/>
      </c>
      <c r="EQ95" s="83" t="str">
        <f>IF(AND(Include_study="Yes",Sufficient_data="Yes"),COUNTIFS(EN$2:EN94,"&lt;"&amp;EN95,EO$2:EO94,"&gt;"&amp;EO95)+COUNTIFS(EN96:EN$201,"&lt;"&amp;EN95,EO96:EO$201,"&gt;"&amp;EO95)+COUNTIFS(EN$2:EN94,"&gt;"&amp;EN95,EO$2:EO94,"&lt;"&amp;EO95)+COUNTIFS(EN96:EN$201,"&gt;"&amp;EN95,EO96:EO$201,"&lt;"&amp;EO95),"")</f>
        <v/>
      </c>
      <c r="ES95" s="133"/>
      <c r="EX95" s="133"/>
      <c r="EY95" s="10" t="e">
        <f t="shared" si="152"/>
        <v>#N/A</v>
      </c>
      <c r="EZ95" s="10" t="e">
        <f t="shared" si="153"/>
        <v>#N/A</v>
      </c>
      <c r="FA95" s="10" t="str">
        <f t="shared" si="154"/>
        <v/>
      </c>
      <c r="FB95" s="40" t="str">
        <f>IF(AND(Include_study="Yes",Sufficient_data="Yes"),Z_score-('Publication Bias Analysis'!AK123+'Publication Bias Analysis'!AK$31*Inverse_standard_error),"")</f>
        <v/>
      </c>
      <c r="FH95" s="133"/>
      <c r="FI95" s="14" t="str">
        <f>IF(Z_score&lt;&gt;"",RANK('Publication Bias Analysis'!AS:AS,'Publication Bias Analysis'!AS:AS,1)+COUNTIF('Publication Bias Analysis'!AS$2:AS94,'Publication Bias Analysis'!AS95),"")</f>
        <v/>
      </c>
      <c r="FJ95" s="10" t="str">
        <f t="shared" si="208"/>
        <v/>
      </c>
      <c r="FK95" s="10" t="e">
        <f>IF(AND(Include_study="Yes",Sufficient_data="Yes"),'Publication Bias Analysis'!AR95,NA())</f>
        <v>#N/A</v>
      </c>
      <c r="FL95" s="28" t="e">
        <f>IF(AND(Include_study="Yes",Sufficient_data="Yes"),'Publication Bias Analysis'!AS95,NA())</f>
        <v>#N/A</v>
      </c>
      <c r="FM95" s="10" t="str">
        <f>IF(AND(Include_study="Yes",Sufficient_data="Yes"),'Publication Bias Analysis'!AR:AR-AVERAGE('Publication Bias Analysis'!AR:AR),"")</f>
        <v/>
      </c>
      <c r="FN95" s="40" t="str">
        <f>IF(AND(Include_study="Yes",Sufficient_data="Yes"),FL:FL-('Publication Bias Analysis'!AV$30+FK:FK*'Publication Bias Analysis'!AV$31),"")</f>
        <v/>
      </c>
      <c r="FT95" s="133"/>
      <c r="FU95" s="10" t="str">
        <f t="shared" si="156"/>
        <v/>
      </c>
      <c r="FV95" s="19" t="str">
        <f t="shared" si="185"/>
        <v/>
      </c>
      <c r="FW95" s="40" t="str">
        <f t="shared" si="210"/>
        <v/>
      </c>
    </row>
    <row r="96" spans="1:179" x14ac:dyDescent="0.2">
      <c r="A96" s="129"/>
      <c r="B96" s="26" t="str">
        <f t="shared" si="157"/>
        <v/>
      </c>
      <c r="C96" s="26" t="str">
        <f>IF(B96&lt;&gt;"",IF(B96=0,COUNTIF(B$2:B95,0)+1,COUNTIF(B$2:B95,B96)+B96+COUNTIF(B:B,0)),"")</f>
        <v/>
      </c>
      <c r="D96" s="26" t="str">
        <f t="shared" si="92"/>
        <v/>
      </c>
      <c r="E96" s="10" t="str">
        <f>IF(AND(Sufficient_data="Yes",Include_study="Yes",Input!Study_name&lt;&gt;""),Input!Study_name,"")</f>
        <v/>
      </c>
      <c r="F96" s="10" t="str">
        <f>IF(AND(Sufficient_data="Yes",Include_study="Yes"),Input!Correlation,"")</f>
        <v/>
      </c>
      <c r="G96" s="10" t="str">
        <f t="shared" si="93"/>
        <v/>
      </c>
      <c r="H96" s="10" t="str">
        <f>IF(AND(Sufficient_data="Yes",Include_study="Yes"),Input!Number_of_subjects,"")</f>
        <v/>
      </c>
      <c r="I96" s="10" t="str">
        <f t="shared" si="186"/>
        <v/>
      </c>
      <c r="J96" s="10" t="str">
        <f t="shared" si="94"/>
        <v/>
      </c>
      <c r="K96" s="10" t="str">
        <f t="shared" si="95"/>
        <v/>
      </c>
      <c r="L96" s="10" t="str">
        <f t="shared" si="96"/>
        <v/>
      </c>
      <c r="M96" s="10" t="str">
        <f t="shared" si="187"/>
        <v/>
      </c>
      <c r="N96" s="10" t="str">
        <f t="shared" si="188"/>
        <v/>
      </c>
      <c r="O96" s="106" t="str">
        <f t="shared" si="189"/>
        <v/>
      </c>
      <c r="P96" s="68" t="str">
        <f t="shared" si="190"/>
        <v/>
      </c>
      <c r="R96" s="57" t="e">
        <f t="shared" si="101"/>
        <v>#N/A</v>
      </c>
      <c r="S96" s="10" t="e">
        <f t="shared" si="102"/>
        <v>#N/A</v>
      </c>
      <c r="T96" s="40" t="e">
        <f t="shared" si="103"/>
        <v>#N/A</v>
      </c>
      <c r="Y96" s="129"/>
      <c r="Z96" s="26" t="str">
        <f t="shared" si="191"/>
        <v/>
      </c>
      <c r="AA96" s="26" t="str">
        <f>IF(AND(Sufficient_data="Yes",Include_study="Yes",Input!Study_name&lt;&gt;"",Subgroup&lt;&gt;""),Input!Study_name,"")</f>
        <v/>
      </c>
      <c r="AB96" s="10" t="str">
        <f t="shared" si="105"/>
        <v/>
      </c>
      <c r="AC96" s="10" t="str">
        <f>IF(AND(Sufficient_data="Yes",Include_study="Yes",Subgroup&lt;&gt;""),Input!Correlation,"")</f>
        <v/>
      </c>
      <c r="AD96" s="10" t="str">
        <f t="shared" si="158"/>
        <v/>
      </c>
      <c r="AE96" s="10" t="str">
        <f t="shared" si="107"/>
        <v/>
      </c>
      <c r="AF96" s="10" t="str">
        <f t="shared" si="159"/>
        <v/>
      </c>
      <c r="AG96" s="10" t="str">
        <f t="shared" si="192"/>
        <v/>
      </c>
      <c r="AH96" s="4" t="str">
        <f t="shared" si="160"/>
        <v/>
      </c>
      <c r="AI96" s="35" t="str">
        <f t="shared" si="193"/>
        <v/>
      </c>
      <c r="AJ96" s="108" t="str">
        <f t="shared" si="194"/>
        <v/>
      </c>
      <c r="AK96" s="68" t="str">
        <f t="shared" si="195"/>
        <v/>
      </c>
      <c r="AL96" s="9"/>
      <c r="AM96" s="57" t="e">
        <f t="shared" si="161"/>
        <v>#N/A</v>
      </c>
      <c r="AN96" s="10" t="e">
        <f t="shared" si="162"/>
        <v>#N/A</v>
      </c>
      <c r="AO96" s="40" t="e">
        <f t="shared" si="163"/>
        <v>#N/A</v>
      </c>
      <c r="AP96" s="9"/>
      <c r="AQ96" s="71" t="str">
        <f t="shared" si="164"/>
        <v/>
      </c>
      <c r="AR96" s="10" t="str">
        <f>IF(AND(Sufficient_data="Yes",Include_study="Yes",Subgroup&lt;&gt;""),IF(COUNTIFS(Input!F$2:F95,"="&amp;"Yes",Input!C$2:C95,"="&amp;"Yes",Input!G$2:G95,"="&amp;Subgroup)&gt;0,"",Subgroup),"")</f>
        <v/>
      </c>
      <c r="AS96" s="26" t="str">
        <f t="shared" si="165"/>
        <v/>
      </c>
      <c r="AT96" s="14" t="str">
        <f t="shared" si="166"/>
        <v/>
      </c>
      <c r="AU96" s="10" t="str">
        <f t="shared" si="167"/>
        <v/>
      </c>
      <c r="AV96" s="19" t="str">
        <f t="shared" si="168"/>
        <v/>
      </c>
      <c r="AW96" s="10" t="str">
        <f t="shared" si="169"/>
        <v/>
      </c>
      <c r="AX96" s="10" t="str">
        <f t="shared" si="170"/>
        <v/>
      </c>
      <c r="AY96" s="10" t="str">
        <f t="shared" si="196"/>
        <v/>
      </c>
      <c r="AZ96" s="10" t="str">
        <f t="shared" si="171"/>
        <v/>
      </c>
      <c r="BA96" s="10" t="str">
        <f t="shared" si="172"/>
        <v/>
      </c>
      <c r="BB96" s="10" t="str">
        <f t="shared" si="197"/>
        <v/>
      </c>
      <c r="BC96" s="10" t="str">
        <f t="shared" si="173"/>
        <v/>
      </c>
      <c r="BD96" s="26" t="str">
        <f t="shared" si="174"/>
        <v/>
      </c>
      <c r="BE96" s="10" t="str">
        <f t="shared" si="198"/>
        <v/>
      </c>
      <c r="BF96" s="10" t="str">
        <f t="shared" si="199"/>
        <v/>
      </c>
      <c r="BG96" s="10" t="str">
        <f t="shared" si="175"/>
        <v/>
      </c>
      <c r="BH96" s="10" t="str">
        <f t="shared" si="176"/>
        <v/>
      </c>
      <c r="BI96" s="10" t="str">
        <f t="shared" si="200"/>
        <v/>
      </c>
      <c r="BJ96" s="10" t="str">
        <f t="shared" si="201"/>
        <v/>
      </c>
      <c r="BK96" s="10" t="str">
        <f t="shared" si="177"/>
        <v/>
      </c>
      <c r="BL96" s="10" t="str">
        <f t="shared" si="178"/>
        <v/>
      </c>
      <c r="BM96" s="10" t="str">
        <f t="shared" si="179"/>
        <v/>
      </c>
      <c r="BN96" s="10" t="e">
        <f t="shared" si="180"/>
        <v>#N/A</v>
      </c>
      <c r="BO96" s="10" t="str">
        <f t="shared" si="181"/>
        <v/>
      </c>
      <c r="BP96" s="10" t="str">
        <f t="shared" si="182"/>
        <v/>
      </c>
      <c r="BQ96" s="10" t="str">
        <f t="shared" si="202"/>
        <v/>
      </c>
      <c r="BR96" s="28" t="str">
        <f t="shared" si="183"/>
        <v/>
      </c>
      <c r="BS96" s="40" t="str">
        <f t="shared" si="209"/>
        <v/>
      </c>
      <c r="BX96" s="138"/>
      <c r="BY96" s="10" t="e">
        <f t="shared" si="144"/>
        <v>#N/A</v>
      </c>
      <c r="BZ96" s="10" t="e">
        <f t="shared" si="145"/>
        <v>#N/A</v>
      </c>
      <c r="CA96" s="10" t="str">
        <f t="shared" si="146"/>
        <v/>
      </c>
      <c r="CB96" s="10" t="str">
        <f>IF(AND(Sufficient_data="Yes",Include_study="Yes",Moderator&lt;&gt;""),'Moderator Analysis'!F:F-CL$2,"")</f>
        <v/>
      </c>
      <c r="CC96" s="10" t="str">
        <f>IF(AND(Sufficient_data="Yes",Include_study="Yes",Moderator&lt;&gt;""),'Moderator Analysis'!E:E-CL$3,"")</f>
        <v/>
      </c>
      <c r="CD96" s="40" t="str">
        <f>IF(AND(Sufficient_data="Yes",Include_study="Yes",Moderator&lt;&gt;""),CA:CA*('Moderator Analysis'!F:F-CL$5-CL$4*'Moderator Analysis'!E:E)^2,"")</f>
        <v/>
      </c>
      <c r="CE96" s="9"/>
      <c r="CF96" s="75" t="str">
        <f t="shared" si="184"/>
        <v/>
      </c>
      <c r="CG96" s="18" t="str">
        <f>IF(AND(Sufficient_data="Yes",Include_study="Yes",CF96&lt;&gt;""),'Moderator Analysis'!F:F-'Moderator Analysis'!J$37,"")</f>
        <v/>
      </c>
      <c r="CH96" s="18" t="str">
        <f>IF(AND(Sufficient_data="Yes",Include_study="Yes",CF96&lt;&gt;""),'Moderator Analysis'!E:E-SUMPRODUCT('Moderator Analysis'!E:E,CF:CF)/SUM(CF:CF),"")</f>
        <v/>
      </c>
      <c r="CI96" s="79" t="str">
        <f>IF(AND(Sufficient_data="Yes",Include_study="Yes",CF96&lt;&gt;""),CF:CF*('Moderator Analysis'!F:F-'Moderator Analysis'!J$29-'Moderator Analysis'!J$30*'Moderator Analysis'!E:E)^2,"")</f>
        <v/>
      </c>
      <c r="CN96" s="138"/>
      <c r="CO96" s="140"/>
      <c r="CP96" s="28" t="str">
        <f>IF(AND(Include_study="Yes",Sufficient_data="Yes"),1/'Publication Bias Analysis'!F96^2,"")</f>
        <v/>
      </c>
      <c r="CQ96" s="28" t="str">
        <f>IF(AND(Include_study="Yes",Sufficient_data="Yes"),1/('Publication Bias Analysis'!F:F^2+IF(Additional_model="Fixed effect",0,Calculations!DD$11)),"")</f>
        <v/>
      </c>
      <c r="CR96" s="28" t="str">
        <f>IF(AND(Include_study="Yes",Sufficient_data="Yes"),1/('Publication Bias Analysis'!F:F^2+IF(Additional_model="Fixed effect",0,'Publication Bias Analysis'!L$32)),"")</f>
        <v/>
      </c>
      <c r="CS96" s="28" t="str">
        <f>IF(AND(Include_study="Yes",Sufficient_data="Yes"),'Publication Bias Analysis'!E:E-IF(Trim_and_fill="Off",'Publication Bias Analysis'!I$29,'Publication Bias Analysis'!I$37),"")</f>
        <v/>
      </c>
      <c r="CT96" s="28" t="str">
        <f t="shared" si="203"/>
        <v/>
      </c>
      <c r="CU96" s="28" t="str">
        <f t="shared" si="204"/>
        <v/>
      </c>
      <c r="CV96" s="90" t="str">
        <f t="shared" si="205"/>
        <v/>
      </c>
      <c r="CW96" s="89" t="str">
        <f>IF(AND(Include_study="Yes",Sufficient_data="Yes"),CV:CV+IF(DH:DH&lt;0,-1,1)*COUNTIF(CV$2:CV95,CV:CV),"")</f>
        <v/>
      </c>
      <c r="CX96" s="89" t="str">
        <f>IF(AND(Include_study="Yes",Sufficient_data="Yes"),RANK(DL:DL,DL:DL,1)*IF(DK:DK&lt;0,-1,1)+IF(DK:DK&lt;0,-1,1)*COUNTIF(CV$2:CV95,CV:CV),"")</f>
        <v/>
      </c>
      <c r="CY96" s="89" t="str">
        <f>IF(AND(Include_study="Yes",Sufficient_data="Yes"),RANK(DO:DO,DO:DO,1)*IF(DN:DN&lt;0,-1,1)+IF(DN:DN&lt;0,-1,1)*COUNTIF(CV$2:CV95,CV:CV),"")</f>
        <v/>
      </c>
      <c r="CZ96" s="10" t="e">
        <f>IF(AND(Include_study="Yes",Sufficient_data="Yes"),'Publication Bias Analysis'!E:E,NA())</f>
        <v>#N/A</v>
      </c>
      <c r="DA96" s="40" t="e">
        <f>IF(AND(Include_study="Yes",Sufficient_data="Yes"),'Publication Bias Analysis'!F:F,NA())</f>
        <v>#N/A</v>
      </c>
      <c r="DG96" s="133"/>
      <c r="DH96" s="28" t="str">
        <f>IF(AND(Include_study="Yes",Sufficient_data="Yes"),IF('Publication Bias Analysis'!L$38="Left",CZ:CZ-'Publication Bias Analysis'!I$29,'Publication Bias Analysis'!I$29-'Publication Bias Analysis'!E:E),"")</f>
        <v/>
      </c>
      <c r="DI96" s="28" t="str">
        <f t="shared" si="211"/>
        <v/>
      </c>
      <c r="DJ96" s="40" t="str">
        <f>IF(AND(Include_study="Yes",Sufficient_data="Yes"),1/('Publication Bias Analysis'!F:F^2+IF(Additional_model="Fixed effect",0,$DS$6)),"")</f>
        <v/>
      </c>
      <c r="DK96" s="28" t="str">
        <f>IF(AND(Include_study="Yes",Sufficient_data="Yes"),IF('Publication Bias Analysis'!L$38="Left",CZ:CZ-DS$3,DS$3-'Publication Bias Analysis'!E:E),"")</f>
        <v/>
      </c>
      <c r="DL96" s="28" t="str">
        <f t="shared" si="212"/>
        <v/>
      </c>
      <c r="DM96" s="40" t="str">
        <f>IF(AND(DK96&lt;&gt;"",CW96&lt;=MAX(CW:CW)-DS$7),1/('Publication Bias Analysis'!F:F^2+IF(Additional_model="Fixed effect",0,$DS$13)),"")</f>
        <v/>
      </c>
      <c r="DN96" s="10" t="str">
        <f>IF(AND(Include_study="Yes",Sufficient_data="Yes"),IF('Publication Bias Analysis'!L$38="Left",CZ:CZ-DS$10,DS$10-CZ:CZ),"")</f>
        <v/>
      </c>
      <c r="DO96" s="10" t="str">
        <f t="shared" si="213"/>
        <v/>
      </c>
      <c r="DP96" s="40" t="str">
        <f t="shared" si="206"/>
        <v/>
      </c>
      <c r="EG96" s="133"/>
      <c r="EH96" s="10" t="str">
        <f t="shared" si="207"/>
        <v/>
      </c>
      <c r="EI96" s="40" t="str">
        <f>IF(AND(Include_study="Yes",Sufficient_data="Yes"),Z_score-('Publication Bias Analysis'!P$3+'Publication Bias Analysis'!P$4*Inverse_standard_error),"")</f>
        <v/>
      </c>
      <c r="EK96" s="133"/>
      <c r="EL96" s="10" t="str">
        <f>IF(AND(Include_study="Yes",Sufficient_data="Yes"),(CZ:CZ-SUMPRODUCT(Calculations!CP:CP,'Publication Bias Analysis'!E:E)/SUM(Calculations!CP:CP))/(SQRT(EM:EM)),"")</f>
        <v/>
      </c>
      <c r="EM96" s="10" t="str">
        <f>IF(AND(Include_study="Yes",Sufficient_data="Yes"),'Publication Bias Analysis'!F:F^2-1/(SUM(Calculations!CP:CP)),"")</f>
        <v/>
      </c>
      <c r="EN96" s="14" t="str">
        <f t="shared" si="214"/>
        <v/>
      </c>
      <c r="EO96" s="14" t="str">
        <f t="shared" si="215"/>
        <v/>
      </c>
      <c r="EP96" s="14" t="str">
        <f>IF(AND(Include_study="Yes",Sufficient_data="Yes"),COUNTIFS(EN$2:EN95,"&lt;"&amp;EN96,EO$2:EO95,"&lt;"&amp;EO96)+COUNTIFS(EN97:EN$201,"&lt;"&amp;EN96,EO97:EO$201,"&lt;"&amp;EO96)+COUNTIFS(EN$2:EN95,"&gt;"&amp;EN96,EO$2:EO95,"&gt;"&amp;EO96)+COUNTIFS(EN97:EN$201,"&gt;"&amp;EN96,EO97:EO$201,"&gt;"&amp;EO96),"")</f>
        <v/>
      </c>
      <c r="EQ96" s="83" t="str">
        <f>IF(AND(Include_study="Yes",Sufficient_data="Yes"),COUNTIFS(EN$2:EN95,"&lt;"&amp;EN96,EO$2:EO95,"&gt;"&amp;EO96)+COUNTIFS(EN97:EN$201,"&lt;"&amp;EN96,EO97:EO$201,"&gt;"&amp;EO96)+COUNTIFS(EN$2:EN95,"&gt;"&amp;EN96,EO$2:EO95,"&lt;"&amp;EO96)+COUNTIFS(EN97:EN$201,"&gt;"&amp;EN96,EO97:EO$201,"&lt;"&amp;EO96),"")</f>
        <v/>
      </c>
      <c r="ES96" s="133"/>
      <c r="EX96" s="133"/>
      <c r="EY96" s="10" t="e">
        <f t="shared" si="152"/>
        <v>#N/A</v>
      </c>
      <c r="EZ96" s="10" t="e">
        <f t="shared" si="153"/>
        <v>#N/A</v>
      </c>
      <c r="FA96" s="10" t="str">
        <f t="shared" si="154"/>
        <v/>
      </c>
      <c r="FB96" s="40" t="str">
        <f>IF(AND(Include_study="Yes",Sufficient_data="Yes"),Z_score-('Publication Bias Analysis'!AK124+'Publication Bias Analysis'!AK$31*Inverse_standard_error),"")</f>
        <v/>
      </c>
      <c r="FH96" s="133"/>
      <c r="FI96" s="14" t="str">
        <f>IF(Z_score&lt;&gt;"",RANK('Publication Bias Analysis'!AS:AS,'Publication Bias Analysis'!AS:AS,1)+COUNTIF('Publication Bias Analysis'!AS$2:AS95,'Publication Bias Analysis'!AS96),"")</f>
        <v/>
      </c>
      <c r="FJ96" s="10" t="str">
        <f t="shared" si="208"/>
        <v/>
      </c>
      <c r="FK96" s="10" t="e">
        <f>IF(AND(Include_study="Yes",Sufficient_data="Yes"),'Publication Bias Analysis'!AR96,NA())</f>
        <v>#N/A</v>
      </c>
      <c r="FL96" s="28" t="e">
        <f>IF(AND(Include_study="Yes",Sufficient_data="Yes"),'Publication Bias Analysis'!AS96,NA())</f>
        <v>#N/A</v>
      </c>
      <c r="FM96" s="10" t="str">
        <f>IF(AND(Include_study="Yes",Sufficient_data="Yes"),'Publication Bias Analysis'!AR:AR-AVERAGE('Publication Bias Analysis'!AR:AR),"")</f>
        <v/>
      </c>
      <c r="FN96" s="40" t="str">
        <f>IF(AND(Include_study="Yes",Sufficient_data="Yes"),FL:FL-('Publication Bias Analysis'!AV$30+FK:FK*'Publication Bias Analysis'!AV$31),"")</f>
        <v/>
      </c>
      <c r="FT96" s="133"/>
      <c r="FU96" s="10" t="str">
        <f t="shared" si="156"/>
        <v/>
      </c>
      <c r="FV96" s="19" t="str">
        <f t="shared" si="185"/>
        <v/>
      </c>
      <c r="FW96" s="40" t="str">
        <f t="shared" si="210"/>
        <v/>
      </c>
    </row>
    <row r="97" spans="1:179" x14ac:dyDescent="0.2">
      <c r="A97" s="129"/>
      <c r="B97" s="26" t="str">
        <f t="shared" si="157"/>
        <v/>
      </c>
      <c r="C97" s="26" t="str">
        <f>IF(B97&lt;&gt;"",IF(B97=0,COUNTIF(B$2:B96,0)+1,COUNTIF(B$2:B96,B97)+B97+COUNTIF(B:B,0)),"")</f>
        <v/>
      </c>
      <c r="D97" s="26" t="str">
        <f t="shared" si="92"/>
        <v/>
      </c>
      <c r="E97" s="10" t="str">
        <f>IF(AND(Sufficient_data="Yes",Include_study="Yes",Input!Study_name&lt;&gt;""),Input!Study_name,"")</f>
        <v/>
      </c>
      <c r="F97" s="10" t="str">
        <f>IF(AND(Sufficient_data="Yes",Include_study="Yes"),Input!Correlation,"")</f>
        <v/>
      </c>
      <c r="G97" s="10" t="str">
        <f t="shared" si="93"/>
        <v/>
      </c>
      <c r="H97" s="10" t="str">
        <f>IF(AND(Sufficient_data="Yes",Include_study="Yes"),Input!Number_of_subjects,"")</f>
        <v/>
      </c>
      <c r="I97" s="10" t="str">
        <f t="shared" si="186"/>
        <v/>
      </c>
      <c r="J97" s="10" t="str">
        <f t="shared" si="94"/>
        <v/>
      </c>
      <c r="K97" s="10" t="str">
        <f t="shared" si="95"/>
        <v/>
      </c>
      <c r="L97" s="10" t="str">
        <f t="shared" si="96"/>
        <v/>
      </c>
      <c r="M97" s="10" t="str">
        <f t="shared" si="187"/>
        <v/>
      </c>
      <c r="N97" s="10" t="str">
        <f t="shared" si="188"/>
        <v/>
      </c>
      <c r="O97" s="106" t="str">
        <f t="shared" si="189"/>
        <v/>
      </c>
      <c r="P97" s="68" t="str">
        <f t="shared" si="190"/>
        <v/>
      </c>
      <c r="R97" s="57" t="e">
        <f t="shared" si="101"/>
        <v>#N/A</v>
      </c>
      <c r="S97" s="10" t="e">
        <f t="shared" si="102"/>
        <v>#N/A</v>
      </c>
      <c r="T97" s="40" t="e">
        <f t="shared" si="103"/>
        <v>#N/A</v>
      </c>
      <c r="Y97" s="129"/>
      <c r="Z97" s="26" t="str">
        <f t="shared" si="191"/>
        <v/>
      </c>
      <c r="AA97" s="26" t="str">
        <f>IF(AND(Sufficient_data="Yes",Include_study="Yes",Input!Study_name&lt;&gt;"",Subgroup&lt;&gt;""),Input!Study_name,"")</f>
        <v/>
      </c>
      <c r="AB97" s="10" t="str">
        <f t="shared" si="105"/>
        <v/>
      </c>
      <c r="AC97" s="10" t="str">
        <f>IF(AND(Sufficient_data="Yes",Include_study="Yes",Subgroup&lt;&gt;""),Input!Correlation,"")</f>
        <v/>
      </c>
      <c r="AD97" s="10" t="str">
        <f t="shared" si="158"/>
        <v/>
      </c>
      <c r="AE97" s="10" t="str">
        <f t="shared" si="107"/>
        <v/>
      </c>
      <c r="AF97" s="10" t="str">
        <f t="shared" si="159"/>
        <v/>
      </c>
      <c r="AG97" s="10" t="str">
        <f t="shared" si="192"/>
        <v/>
      </c>
      <c r="AH97" s="4" t="str">
        <f t="shared" si="160"/>
        <v/>
      </c>
      <c r="AI97" s="35" t="str">
        <f t="shared" si="193"/>
        <v/>
      </c>
      <c r="AJ97" s="108" t="str">
        <f t="shared" si="194"/>
        <v/>
      </c>
      <c r="AK97" s="68" t="str">
        <f t="shared" si="195"/>
        <v/>
      </c>
      <c r="AL97" s="9"/>
      <c r="AM97" s="57" t="e">
        <f t="shared" si="161"/>
        <v>#N/A</v>
      </c>
      <c r="AN97" s="10" t="e">
        <f t="shared" si="162"/>
        <v>#N/A</v>
      </c>
      <c r="AO97" s="40" t="e">
        <f t="shared" si="163"/>
        <v>#N/A</v>
      </c>
      <c r="AP97" s="9"/>
      <c r="AQ97" s="71" t="str">
        <f t="shared" si="164"/>
        <v/>
      </c>
      <c r="AR97" s="10" t="str">
        <f>IF(AND(Sufficient_data="Yes",Include_study="Yes",Subgroup&lt;&gt;""),IF(COUNTIFS(Input!F$2:F96,"="&amp;"Yes",Input!C$2:C96,"="&amp;"Yes",Input!G$2:G96,"="&amp;Subgroup)&gt;0,"",Subgroup),"")</f>
        <v/>
      </c>
      <c r="AS97" s="26" t="str">
        <f t="shared" si="165"/>
        <v/>
      </c>
      <c r="AT97" s="14" t="str">
        <f t="shared" si="166"/>
        <v/>
      </c>
      <c r="AU97" s="10" t="str">
        <f t="shared" si="167"/>
        <v/>
      </c>
      <c r="AV97" s="19" t="str">
        <f t="shared" si="168"/>
        <v/>
      </c>
      <c r="AW97" s="10" t="str">
        <f t="shared" si="169"/>
        <v/>
      </c>
      <c r="AX97" s="10" t="str">
        <f t="shared" si="170"/>
        <v/>
      </c>
      <c r="AY97" s="10" t="str">
        <f t="shared" si="196"/>
        <v/>
      </c>
      <c r="AZ97" s="10" t="str">
        <f t="shared" si="171"/>
        <v/>
      </c>
      <c r="BA97" s="10" t="str">
        <f t="shared" si="172"/>
        <v/>
      </c>
      <c r="BB97" s="10" t="str">
        <f t="shared" si="197"/>
        <v/>
      </c>
      <c r="BC97" s="10" t="str">
        <f t="shared" si="173"/>
        <v/>
      </c>
      <c r="BD97" s="26" t="str">
        <f t="shared" si="174"/>
        <v/>
      </c>
      <c r="BE97" s="10" t="str">
        <f t="shared" si="198"/>
        <v/>
      </c>
      <c r="BF97" s="10" t="str">
        <f t="shared" si="199"/>
        <v/>
      </c>
      <c r="BG97" s="10" t="str">
        <f t="shared" si="175"/>
        <v/>
      </c>
      <c r="BH97" s="10" t="str">
        <f t="shared" si="176"/>
        <v/>
      </c>
      <c r="BI97" s="10" t="str">
        <f t="shared" si="200"/>
        <v/>
      </c>
      <c r="BJ97" s="10" t="str">
        <f t="shared" si="201"/>
        <v/>
      </c>
      <c r="BK97" s="10" t="str">
        <f t="shared" si="177"/>
        <v/>
      </c>
      <c r="BL97" s="10" t="str">
        <f t="shared" si="178"/>
        <v/>
      </c>
      <c r="BM97" s="10" t="str">
        <f t="shared" si="179"/>
        <v/>
      </c>
      <c r="BN97" s="10" t="e">
        <f t="shared" si="180"/>
        <v>#N/A</v>
      </c>
      <c r="BO97" s="10" t="str">
        <f t="shared" si="181"/>
        <v/>
      </c>
      <c r="BP97" s="10" t="str">
        <f t="shared" si="182"/>
        <v/>
      </c>
      <c r="BQ97" s="10" t="str">
        <f t="shared" si="202"/>
        <v/>
      </c>
      <c r="BR97" s="28" t="str">
        <f t="shared" si="183"/>
        <v/>
      </c>
      <c r="BS97" s="40" t="str">
        <f t="shared" si="209"/>
        <v/>
      </c>
      <c r="BX97" s="138"/>
      <c r="BY97" s="10" t="e">
        <f t="shared" si="144"/>
        <v>#N/A</v>
      </c>
      <c r="BZ97" s="10" t="e">
        <f t="shared" si="145"/>
        <v>#N/A</v>
      </c>
      <c r="CA97" s="10" t="str">
        <f t="shared" si="146"/>
        <v/>
      </c>
      <c r="CB97" s="10" t="str">
        <f>IF(AND(Sufficient_data="Yes",Include_study="Yes",Moderator&lt;&gt;""),'Moderator Analysis'!F:F-CL$2,"")</f>
        <v/>
      </c>
      <c r="CC97" s="10" t="str">
        <f>IF(AND(Sufficient_data="Yes",Include_study="Yes",Moderator&lt;&gt;""),'Moderator Analysis'!E:E-CL$3,"")</f>
        <v/>
      </c>
      <c r="CD97" s="40" t="str">
        <f>IF(AND(Sufficient_data="Yes",Include_study="Yes",Moderator&lt;&gt;""),CA:CA*('Moderator Analysis'!F:F-CL$5-CL$4*'Moderator Analysis'!E:E)^2,"")</f>
        <v/>
      </c>
      <c r="CE97" s="9"/>
      <c r="CF97" s="75" t="str">
        <f t="shared" si="184"/>
        <v/>
      </c>
      <c r="CG97" s="18" t="str">
        <f>IF(AND(Sufficient_data="Yes",Include_study="Yes",CF97&lt;&gt;""),'Moderator Analysis'!F:F-'Moderator Analysis'!J$37,"")</f>
        <v/>
      </c>
      <c r="CH97" s="18" t="str">
        <f>IF(AND(Sufficient_data="Yes",Include_study="Yes",CF97&lt;&gt;""),'Moderator Analysis'!E:E-SUMPRODUCT('Moderator Analysis'!E:E,CF:CF)/SUM(CF:CF),"")</f>
        <v/>
      </c>
      <c r="CI97" s="79" t="str">
        <f>IF(AND(Sufficient_data="Yes",Include_study="Yes",CF97&lt;&gt;""),CF:CF*('Moderator Analysis'!F:F-'Moderator Analysis'!J$29-'Moderator Analysis'!J$30*'Moderator Analysis'!E:E)^2,"")</f>
        <v/>
      </c>
      <c r="CN97" s="138"/>
      <c r="CO97" s="140"/>
      <c r="CP97" s="28" t="str">
        <f>IF(AND(Include_study="Yes",Sufficient_data="Yes"),1/'Publication Bias Analysis'!F97^2,"")</f>
        <v/>
      </c>
      <c r="CQ97" s="28" t="str">
        <f>IF(AND(Include_study="Yes",Sufficient_data="Yes"),1/('Publication Bias Analysis'!F:F^2+IF(Additional_model="Fixed effect",0,Calculations!DD$11)),"")</f>
        <v/>
      </c>
      <c r="CR97" s="28" t="str">
        <f>IF(AND(Include_study="Yes",Sufficient_data="Yes"),1/('Publication Bias Analysis'!F:F^2+IF(Additional_model="Fixed effect",0,'Publication Bias Analysis'!L$32)),"")</f>
        <v/>
      </c>
      <c r="CS97" s="28" t="str">
        <f>IF(AND(Include_study="Yes",Sufficient_data="Yes"),'Publication Bias Analysis'!E:E-IF(Trim_and_fill="Off",'Publication Bias Analysis'!I$29,'Publication Bias Analysis'!I$37),"")</f>
        <v/>
      </c>
      <c r="CT97" s="28" t="str">
        <f t="shared" si="203"/>
        <v/>
      </c>
      <c r="CU97" s="28" t="str">
        <f t="shared" si="204"/>
        <v/>
      </c>
      <c r="CV97" s="90" t="str">
        <f t="shared" si="205"/>
        <v/>
      </c>
      <c r="CW97" s="89" t="str">
        <f>IF(AND(Include_study="Yes",Sufficient_data="Yes"),CV:CV+IF(DH:DH&lt;0,-1,1)*COUNTIF(CV$2:CV96,CV:CV),"")</f>
        <v/>
      </c>
      <c r="CX97" s="89" t="str">
        <f>IF(AND(Include_study="Yes",Sufficient_data="Yes"),RANK(DL:DL,DL:DL,1)*IF(DK:DK&lt;0,-1,1)+IF(DK:DK&lt;0,-1,1)*COUNTIF(CV$2:CV96,CV:CV),"")</f>
        <v/>
      </c>
      <c r="CY97" s="89" t="str">
        <f>IF(AND(Include_study="Yes",Sufficient_data="Yes"),RANK(DO:DO,DO:DO,1)*IF(DN:DN&lt;0,-1,1)+IF(DN:DN&lt;0,-1,1)*COUNTIF(CV$2:CV96,CV:CV),"")</f>
        <v/>
      </c>
      <c r="CZ97" s="10" t="e">
        <f>IF(AND(Include_study="Yes",Sufficient_data="Yes"),'Publication Bias Analysis'!E:E,NA())</f>
        <v>#N/A</v>
      </c>
      <c r="DA97" s="40" t="e">
        <f>IF(AND(Include_study="Yes",Sufficient_data="Yes"),'Publication Bias Analysis'!F:F,NA())</f>
        <v>#N/A</v>
      </c>
      <c r="DG97" s="133"/>
      <c r="DH97" s="28" t="str">
        <f>IF(AND(Include_study="Yes",Sufficient_data="Yes"),IF('Publication Bias Analysis'!L$38="Left",CZ:CZ-'Publication Bias Analysis'!I$29,'Publication Bias Analysis'!I$29-'Publication Bias Analysis'!E:E),"")</f>
        <v/>
      </c>
      <c r="DI97" s="28" t="str">
        <f t="shared" si="211"/>
        <v/>
      </c>
      <c r="DJ97" s="40" t="str">
        <f>IF(AND(Include_study="Yes",Sufficient_data="Yes"),1/('Publication Bias Analysis'!F:F^2+IF(Additional_model="Fixed effect",0,$DS$6)),"")</f>
        <v/>
      </c>
      <c r="DK97" s="28" t="str">
        <f>IF(AND(Include_study="Yes",Sufficient_data="Yes"),IF('Publication Bias Analysis'!L$38="Left",CZ:CZ-DS$3,DS$3-'Publication Bias Analysis'!E:E),"")</f>
        <v/>
      </c>
      <c r="DL97" s="28" t="str">
        <f t="shared" si="212"/>
        <v/>
      </c>
      <c r="DM97" s="40" t="str">
        <f>IF(AND(DK97&lt;&gt;"",CW97&lt;=MAX(CW:CW)-DS$7),1/('Publication Bias Analysis'!F:F^2+IF(Additional_model="Fixed effect",0,$DS$13)),"")</f>
        <v/>
      </c>
      <c r="DN97" s="10" t="str">
        <f>IF(AND(Include_study="Yes",Sufficient_data="Yes"),IF('Publication Bias Analysis'!L$38="Left",CZ:CZ-DS$10,DS$10-CZ:CZ),"")</f>
        <v/>
      </c>
      <c r="DO97" s="10" t="str">
        <f t="shared" si="213"/>
        <v/>
      </c>
      <c r="DP97" s="40" t="str">
        <f t="shared" si="206"/>
        <v/>
      </c>
      <c r="EG97" s="133"/>
      <c r="EH97" s="10" t="str">
        <f t="shared" si="207"/>
        <v/>
      </c>
      <c r="EI97" s="40" t="str">
        <f>IF(AND(Include_study="Yes",Sufficient_data="Yes"),Z_score-('Publication Bias Analysis'!P$3+'Publication Bias Analysis'!P$4*Inverse_standard_error),"")</f>
        <v/>
      </c>
      <c r="EK97" s="133"/>
      <c r="EL97" s="10" t="str">
        <f>IF(AND(Include_study="Yes",Sufficient_data="Yes"),(CZ:CZ-SUMPRODUCT(Calculations!CP:CP,'Publication Bias Analysis'!E:E)/SUM(Calculations!CP:CP))/(SQRT(EM:EM)),"")</f>
        <v/>
      </c>
      <c r="EM97" s="10" t="str">
        <f>IF(AND(Include_study="Yes",Sufficient_data="Yes"),'Publication Bias Analysis'!F:F^2-1/(SUM(Calculations!CP:CP)),"")</f>
        <v/>
      </c>
      <c r="EN97" s="14" t="str">
        <f t="shared" si="214"/>
        <v/>
      </c>
      <c r="EO97" s="14" t="str">
        <f t="shared" si="215"/>
        <v/>
      </c>
      <c r="EP97" s="14" t="str">
        <f>IF(AND(Include_study="Yes",Sufficient_data="Yes"),COUNTIFS(EN$2:EN96,"&lt;"&amp;EN97,EO$2:EO96,"&lt;"&amp;EO97)+COUNTIFS(EN98:EN$201,"&lt;"&amp;EN97,EO98:EO$201,"&lt;"&amp;EO97)+COUNTIFS(EN$2:EN96,"&gt;"&amp;EN97,EO$2:EO96,"&gt;"&amp;EO97)+COUNTIFS(EN98:EN$201,"&gt;"&amp;EN97,EO98:EO$201,"&gt;"&amp;EO97),"")</f>
        <v/>
      </c>
      <c r="EQ97" s="83" t="str">
        <f>IF(AND(Include_study="Yes",Sufficient_data="Yes"),COUNTIFS(EN$2:EN96,"&lt;"&amp;EN97,EO$2:EO96,"&gt;"&amp;EO97)+COUNTIFS(EN98:EN$201,"&lt;"&amp;EN97,EO98:EO$201,"&gt;"&amp;EO97)+COUNTIFS(EN$2:EN96,"&gt;"&amp;EN97,EO$2:EO96,"&lt;"&amp;EO97)+COUNTIFS(EN98:EN$201,"&gt;"&amp;EN97,EO98:EO$201,"&lt;"&amp;EO97),"")</f>
        <v/>
      </c>
      <c r="ES97" s="133"/>
      <c r="EX97" s="133"/>
      <c r="EY97" s="10" t="e">
        <f t="shared" si="152"/>
        <v>#N/A</v>
      </c>
      <c r="EZ97" s="10" t="e">
        <f t="shared" si="153"/>
        <v>#N/A</v>
      </c>
      <c r="FA97" s="10" t="str">
        <f t="shared" si="154"/>
        <v/>
      </c>
      <c r="FB97" s="40" t="str">
        <f>IF(AND(Include_study="Yes",Sufficient_data="Yes"),Z_score-('Publication Bias Analysis'!AK125+'Publication Bias Analysis'!AK$31*Inverse_standard_error),"")</f>
        <v/>
      </c>
      <c r="FH97" s="133"/>
      <c r="FI97" s="14" t="str">
        <f>IF(Z_score&lt;&gt;"",RANK('Publication Bias Analysis'!AS:AS,'Publication Bias Analysis'!AS:AS,1)+COUNTIF('Publication Bias Analysis'!AS$2:AS96,'Publication Bias Analysis'!AS97),"")</f>
        <v/>
      </c>
      <c r="FJ97" s="10" t="str">
        <f t="shared" si="208"/>
        <v/>
      </c>
      <c r="FK97" s="10" t="e">
        <f>IF(AND(Include_study="Yes",Sufficient_data="Yes"),'Publication Bias Analysis'!AR97,NA())</f>
        <v>#N/A</v>
      </c>
      <c r="FL97" s="28" t="e">
        <f>IF(AND(Include_study="Yes",Sufficient_data="Yes"),'Publication Bias Analysis'!AS97,NA())</f>
        <v>#N/A</v>
      </c>
      <c r="FM97" s="10" t="str">
        <f>IF(AND(Include_study="Yes",Sufficient_data="Yes"),'Publication Bias Analysis'!AR:AR-AVERAGE('Publication Bias Analysis'!AR:AR),"")</f>
        <v/>
      </c>
      <c r="FN97" s="40" t="str">
        <f>IF(AND(Include_study="Yes",Sufficient_data="Yes"),FL:FL-('Publication Bias Analysis'!AV$30+FK:FK*'Publication Bias Analysis'!AV$31),"")</f>
        <v/>
      </c>
      <c r="FT97" s="133"/>
      <c r="FU97" s="10" t="str">
        <f t="shared" si="156"/>
        <v/>
      </c>
      <c r="FV97" s="19" t="str">
        <f t="shared" si="185"/>
        <v/>
      </c>
      <c r="FW97" s="40" t="str">
        <f t="shared" si="210"/>
        <v/>
      </c>
    </row>
    <row r="98" spans="1:179" x14ac:dyDescent="0.2">
      <c r="A98" s="129"/>
      <c r="B98" s="26" t="str">
        <f t="shared" si="157"/>
        <v/>
      </c>
      <c r="C98" s="26" t="str">
        <f>IF(B98&lt;&gt;"",IF(B98=0,COUNTIF(B$2:B97,0)+1,COUNTIF(B$2:B97,B98)+B98+COUNTIF(B:B,0)),"")</f>
        <v/>
      </c>
      <c r="D98" s="26" t="str">
        <f t="shared" ref="D98:D161" si="216">IF(Entry_Number&lt;&gt;"",Entry_Number,"")</f>
        <v/>
      </c>
      <c r="E98" s="10" t="str">
        <f>IF(AND(Sufficient_data="Yes",Include_study="Yes",Input!Study_name&lt;&gt;""),Input!Study_name,"")</f>
        <v/>
      </c>
      <c r="F98" s="10" t="str">
        <f>IF(AND(Sufficient_data="Yes",Include_study="Yes"),Input!Correlation,"")</f>
        <v/>
      </c>
      <c r="G98" s="10" t="str">
        <f t="shared" ref="G98:G161" si="217">IF(AND(Sufficient_data="Yes",Include_study="Yes"),FISHER(Correlation),"")</f>
        <v/>
      </c>
      <c r="H98" s="10" t="str">
        <f>IF(AND(Sufficient_data="Yes",Include_study="Yes"),Input!Number_of_subjects,"")</f>
        <v/>
      </c>
      <c r="I98" s="10" t="str">
        <f t="shared" ref="I98:I161" si="218">IF(AND(Sufficient_data="Yes",Include_study="Yes"),1/(Number_of_subjects-3),"")</f>
        <v/>
      </c>
      <c r="J98" s="10" t="str">
        <f t="shared" ref="J98:J161" si="219">IF(AND(Sufficient_data="Yes",Include_study="Yes"),SQRT(Varz),"")</f>
        <v/>
      </c>
      <c r="K98" s="10" t="str">
        <f t="shared" ref="K98:K161" si="220">IF(AND(Sufficient_data="Yes",Include_study="Yes"),1/Varz,"")</f>
        <v/>
      </c>
      <c r="L98" s="10" t="str">
        <f t="shared" ref="L98:L161" si="221">IF(AND(Sufficient_data="Yes",Include_study="Yes"),1/(Varz+T2_),"")</f>
        <v/>
      </c>
      <c r="M98" s="10" t="str">
        <f t="shared" ref="M98:M129" si="222">IF(AND(Sufficient_data="Yes",Include_study="Yes"),FISHERINV(rz-ABS(TINV((1-Confidence_level),Number_of_subjects-1))*SEz),"")</f>
        <v/>
      </c>
      <c r="N98" s="10" t="str">
        <f t="shared" ref="N98:N129" si="223">IF(AND(Sufficient_data="Yes",Include_study="Yes"),FISHERINV(rz+ABS(TINV((1-Confidence_level),Number_of_subjects-1))*SEz),"")</f>
        <v/>
      </c>
      <c r="O98" s="106" t="str">
        <f t="shared" ref="O98:O129" si="224">IF(Weightr&lt;&gt;"",IF(Meta_analysis_model="Fixed effect model",Weightf/SUM(Weightf),Weightr/SUM(Weightr)),"")</f>
        <v/>
      </c>
      <c r="P98" s="68" t="str">
        <f t="shared" ref="P98:P129" si="225">IF(AND(Include_study="Yes",Sufficient_data="Yes"),rz-Combined_Effect_Sizez,"")</f>
        <v/>
      </c>
      <c r="R98" s="57" t="e">
        <f t="shared" ref="R98:R161" si="226">IF(AND(Sufficient_data="Yes",Include_study="Yes"),Correlation,NA())</f>
        <v>#N/A</v>
      </c>
      <c r="S98" s="10" t="e">
        <f t="shared" ref="S98:S161" si="227">IF(AND(Sufficient_data="Yes",Include_study="Yes"),Correlation-CI_Lower_limit,NA())</f>
        <v>#N/A</v>
      </c>
      <c r="T98" s="40" t="e">
        <f t="shared" ref="T98:T161" si="228">IF(AND(Sufficient_data="Yes",Include_study="Yes"),CI_Upper_limit-Correlation,NA())</f>
        <v>#N/A</v>
      </c>
      <c r="Y98" s="129"/>
      <c r="Z98" s="26" t="str">
        <f t="shared" ref="Z98:Z129" si="229">IF(AND(Sufficient_data="Yes",Include_study="Yes",Subgroup&lt;&gt;""),COUNTIFS(Include_study,"Yes",Sufficient_data,"Yes",AB:AB,"&lt;"&amp;Subgroup)+COUNTIFS(Entry_Number,"&lt;"&amp;Entry_Number,AB:AB,Subgroup)+COUNTIFS(AU:AU,"&gt;="&amp;0,AR:AR,"&lt;"&amp;Subgroup)+1-COUNTIFS(Include_study,"Yes",Sufficient_data,"Yes",Subgroup,"="&amp;""),"")</f>
        <v/>
      </c>
      <c r="AA98" s="26" t="str">
        <f>IF(AND(Sufficient_data="Yes",Include_study="Yes",Input!Study_name&lt;&gt;"",Subgroup&lt;&gt;""),Input!Study_name,"")</f>
        <v/>
      </c>
      <c r="AB98" s="10" t="str">
        <f t="shared" ref="AB98:AB161" si="230">IF(AND(Sufficient_data="Yes",Include_study="Yes",Subgroup&lt;&gt;""),Subgroup,"")</f>
        <v/>
      </c>
      <c r="AC98" s="10" t="str">
        <f>IF(AND(Sufficient_data="Yes",Include_study="Yes",Subgroup&lt;&gt;""),Input!Correlation,"")</f>
        <v/>
      </c>
      <c r="AD98" s="10" t="str">
        <f t="shared" si="158"/>
        <v/>
      </c>
      <c r="AE98" s="10" t="str">
        <f t="shared" ref="AE98:AE161" si="231">IF(AND(Include_study="Yes",Sufficient_data="Yes",Subgroup&lt;&gt;""),SEz,"")</f>
        <v/>
      </c>
      <c r="AF98" s="10" t="str">
        <f t="shared" si="159"/>
        <v/>
      </c>
      <c r="AG98" s="10" t="str">
        <f t="shared" ref="AG98:AG129" si="232">IF(AND(Include_study="Yes",Sufficient_data="Yes",Subgroup&lt;&gt;""),1/(AE98^2+IF(Within_subgroup_weighting="Fixed effect",0,INDEX(AR:AY,MATCH(Subgroup,AR:AR,0),8))),"")</f>
        <v/>
      </c>
      <c r="AH98" s="4" t="str">
        <f t="shared" si="160"/>
        <v/>
      </c>
      <c r="AI98" s="35" t="str">
        <f t="shared" ref="AI98:AI129" si="233">IF(AND(Include_study="Yes",Sufficient_data="Yes",Subgroup&lt;&gt;""),FISHERINV(AD:AD-ABS(TINV((1-Subgroup_confidence_level),Number_of_subjects-1))*AE:AE),"")</f>
        <v/>
      </c>
      <c r="AJ98" s="108" t="str">
        <f t="shared" ref="AJ98:AJ129" si="234">IF(AND(Include_study="Yes",Sufficient_data="Yes",Subgroup&lt;&gt;""),FISHERINV(AD:AD+ABS(TINV((1-Subgroup_confidence_level),Number_of_subjects-1))*AE:AE),"")</f>
        <v/>
      </c>
      <c r="AK98" s="68" t="str">
        <f t="shared" ref="AK98:AK129" si="235">IF(AND(Include_study="Yes",Sufficient_data="Yes",Subgroup&lt;&gt;""),AD:AD-VLOOKUP(AB:AB,AR:BA,10,FALSE),"")</f>
        <v/>
      </c>
      <c r="AL98" s="9"/>
      <c r="AM98" s="57" t="e">
        <f t="shared" si="161"/>
        <v>#N/A</v>
      </c>
      <c r="AN98" s="10" t="e">
        <f t="shared" si="162"/>
        <v>#N/A</v>
      </c>
      <c r="AO98" s="40" t="e">
        <f t="shared" si="163"/>
        <v>#N/A</v>
      </c>
      <c r="AP98" s="9"/>
      <c r="AQ98" s="71" t="str">
        <f t="shared" si="164"/>
        <v/>
      </c>
      <c r="AR98" s="10" t="str">
        <f>IF(AND(Sufficient_data="Yes",Include_study="Yes",Subgroup&lt;&gt;""),IF(COUNTIFS(Input!F$2:F97,"="&amp;"Yes",Input!C$2:C97,"="&amp;"Yes",Input!G$2:G97,"="&amp;Subgroup)&gt;0,"",Subgroup),"")</f>
        <v/>
      </c>
      <c r="AS98" s="26" t="str">
        <f t="shared" si="165"/>
        <v/>
      </c>
      <c r="AT98" s="14" t="str">
        <f t="shared" si="166"/>
        <v/>
      </c>
      <c r="AU98" s="10" t="str">
        <f t="shared" si="167"/>
        <v/>
      </c>
      <c r="AV98" s="19" t="str">
        <f t="shared" si="168"/>
        <v/>
      </c>
      <c r="AW98" s="10" t="str">
        <f t="shared" si="169"/>
        <v/>
      </c>
      <c r="AX98" s="10" t="str">
        <f t="shared" si="170"/>
        <v/>
      </c>
      <c r="AY98" s="10" t="str">
        <f t="shared" ref="AY98:AY129" si="236">IF(AU98&lt;&gt;"",IF(AT98=1,0,IF(Within_subgroup_weighting=$BU$38,MAX(0,(SUM(AU:AU)-(Subgroup_k-COUNT(AU:AU)))/SUM(AX:AX)),MAX(0,(AU98-(AT98-1))/AX98))),"")</f>
        <v/>
      </c>
      <c r="AZ98" s="10" t="str">
        <f t="shared" si="171"/>
        <v/>
      </c>
      <c r="BA98" s="10" t="str">
        <f t="shared" si="172"/>
        <v/>
      </c>
      <c r="BB98" s="10" t="str">
        <f t="shared" ref="BB98:BB129" si="237">IF(AU98&lt;&gt;"",IF(Within_subgroup_weighting=BU$36,1/SQRT(SUMIF(Subgroup,AR98,AF:AF)),SQRT(SUMPRODUCT(--(Subgroup=AR98),AG:AG,AK:AK,AK:AK)/((AT98-1)*SUMIF(AB:AB,AR:AR,AG:AG)))),"")</f>
        <v/>
      </c>
      <c r="BC98" s="10" t="str">
        <f t="shared" si="173"/>
        <v/>
      </c>
      <c r="BD98" s="26" t="str">
        <f t="shared" si="174"/>
        <v/>
      </c>
      <c r="BE98" s="10" t="str">
        <f t="shared" ref="BE98:BE129" si="238">IF(AU98&lt;&gt;"",FISHERINV(BA98-ABS(TINV((1-Subgroup_confidence_level),AT98-1))*BB98),"")</f>
        <v/>
      </c>
      <c r="BF98" s="10" t="str">
        <f t="shared" ref="BF98:BF129" si="239">IF(AU98&lt;&gt;"",FISHERINV(BA98+ABS(TINV((1-Subgroup_confidence_level),AT98-1))*BB98),"")</f>
        <v/>
      </c>
      <c r="BG98" s="10" t="str">
        <f t="shared" si="175"/>
        <v/>
      </c>
      <c r="BH98" s="10" t="str">
        <f t="shared" si="176"/>
        <v/>
      </c>
      <c r="BI98" s="10" t="str">
        <f t="shared" ref="BI98:BI129" si="240">IF(AU98&lt;&gt;"",FISHERINV(BA98-ABS(TINV((1-Subgroup_confidence_level),AT98-1))*SQRT(AY98+BB98^2)),"")</f>
        <v/>
      </c>
      <c r="BJ98" s="10" t="str">
        <f t="shared" ref="BJ98:BJ129" si="241">IF(AU98&lt;&gt;"",FISHERINV(BA98+ABS(TINV((1-Subgroup_confidence_level),AT98-1))*SQRT(AY98+BB98^2)),"")</f>
        <v/>
      </c>
      <c r="BK98" s="10" t="str">
        <f t="shared" si="177"/>
        <v/>
      </c>
      <c r="BL98" s="10" t="str">
        <f t="shared" si="178"/>
        <v/>
      </c>
      <c r="BM98" s="10" t="str">
        <f t="shared" si="179"/>
        <v/>
      </c>
      <c r="BN98" s="10" t="e">
        <f t="shared" si="180"/>
        <v>#N/A</v>
      </c>
      <c r="BO98" s="10" t="str">
        <f t="shared" si="181"/>
        <v/>
      </c>
      <c r="BP98" s="10" t="str">
        <f t="shared" si="182"/>
        <v/>
      </c>
      <c r="BQ98" s="10" t="str">
        <f t="shared" ref="BQ98:BQ129" si="242">IF(BB98&lt;&gt;"",1/(BB98^2+IF(Between_subgroup_weighting=BU$32,0,BV$29)),"")</f>
        <v/>
      </c>
      <c r="BR98" s="28" t="str">
        <f t="shared" si="183"/>
        <v/>
      </c>
      <c r="BS98" s="40" t="str">
        <f t="shared" si="209"/>
        <v/>
      </c>
      <c r="BX98" s="138"/>
      <c r="BY98" s="10" t="e">
        <f t="shared" ref="BY98:BY161" si="243">IF(AND(Sufficient_data="Yes",Include_study="Yes",Moderator&lt;&gt;""),Moderator,NA())</f>
        <v>#N/A</v>
      </c>
      <c r="BZ98" s="10" t="e">
        <f t="shared" ref="BZ98:BZ161" si="244">IF(AND(Include_study="Yes",Sufficient_data="Yes",Moderator&lt;&gt;""),rz,NA())</f>
        <v>#N/A</v>
      </c>
      <c r="CA98" s="10" t="str">
        <f t="shared" ref="CA98:CA161" si="245">IF(AND(Include_study="Yes",Sufficient_data="Yes",Moderator&lt;&gt;""),1/SEz^2,"")</f>
        <v/>
      </c>
      <c r="CB98" s="10" t="str">
        <f>IF(AND(Sufficient_data="Yes",Include_study="Yes",Moderator&lt;&gt;""),'Moderator Analysis'!F:F-CL$2,"")</f>
        <v/>
      </c>
      <c r="CC98" s="10" t="str">
        <f>IF(AND(Sufficient_data="Yes",Include_study="Yes",Moderator&lt;&gt;""),'Moderator Analysis'!E:E-CL$3,"")</f>
        <v/>
      </c>
      <c r="CD98" s="40" t="str">
        <f>IF(AND(Sufficient_data="Yes",Include_study="Yes",Moderator&lt;&gt;""),CA:CA*('Moderator Analysis'!F:F-CL$5-CL$4*'Moderator Analysis'!E:E)^2,"")</f>
        <v/>
      </c>
      <c r="CE98" s="9"/>
      <c r="CF98" s="75" t="str">
        <f t="shared" si="184"/>
        <v/>
      </c>
      <c r="CG98" s="18" t="str">
        <f>IF(AND(Sufficient_data="Yes",Include_study="Yes",CF98&lt;&gt;""),'Moderator Analysis'!F:F-'Moderator Analysis'!J$37,"")</f>
        <v/>
      </c>
      <c r="CH98" s="18" t="str">
        <f>IF(AND(Sufficient_data="Yes",Include_study="Yes",CF98&lt;&gt;""),'Moderator Analysis'!E:E-SUMPRODUCT('Moderator Analysis'!E:E,CF:CF)/SUM(CF:CF),"")</f>
        <v/>
      </c>
      <c r="CI98" s="79" t="str">
        <f>IF(AND(Sufficient_data="Yes",Include_study="Yes",CF98&lt;&gt;""),CF:CF*('Moderator Analysis'!F:F-'Moderator Analysis'!J$29-'Moderator Analysis'!J$30*'Moderator Analysis'!E:E)^2,"")</f>
        <v/>
      </c>
      <c r="CN98" s="138"/>
      <c r="CO98" s="140"/>
      <c r="CP98" s="28" t="str">
        <f>IF(AND(Include_study="Yes",Sufficient_data="Yes"),1/'Publication Bias Analysis'!F98^2,"")</f>
        <v/>
      </c>
      <c r="CQ98" s="28" t="str">
        <f>IF(AND(Include_study="Yes",Sufficient_data="Yes"),1/('Publication Bias Analysis'!F:F^2+IF(Additional_model="Fixed effect",0,Calculations!DD$11)),"")</f>
        <v/>
      </c>
      <c r="CR98" s="28" t="str">
        <f>IF(AND(Include_study="Yes",Sufficient_data="Yes"),1/('Publication Bias Analysis'!F:F^2+IF(Additional_model="Fixed effect",0,'Publication Bias Analysis'!L$32)),"")</f>
        <v/>
      </c>
      <c r="CS98" s="28" t="str">
        <f>IF(AND(Include_study="Yes",Sufficient_data="Yes"),'Publication Bias Analysis'!E:E-IF(Trim_and_fill="Off",'Publication Bias Analysis'!I$29,'Publication Bias Analysis'!I$37),"")</f>
        <v/>
      </c>
      <c r="CT98" s="28" t="str">
        <f t="shared" ref="CT98:CT129" si="246">IF(AND(Include_study="Yes",Sufficient_data="Yes"),IF(Additional_model="Fixed effect",1/SEz,1/SQRT(SEz^2+DD$11)),"")</f>
        <v/>
      </c>
      <c r="CU98" s="28" t="str">
        <f t="shared" ref="CU98:CU129" si="247">IF(AND(Include_study="Yes",Sufficient_data="Yes"),IF(Additional_model="Fixed effect",rz/SEz,rz/SQRT(SEz^2+DD$11)),"")</f>
        <v/>
      </c>
      <c r="CV98" s="90" t="str">
        <f t="shared" ref="CV98:CV129" si="248">IF(AND(Include_study="Yes",Sufficient_data="Yes"),RANK(DI:DI,DI:DI,1)*IF(DH:DH&gt;0,1,-1),"")</f>
        <v/>
      </c>
      <c r="CW98" s="89" t="str">
        <f>IF(AND(Include_study="Yes",Sufficient_data="Yes"),CV:CV+IF(DH:DH&lt;0,-1,1)*COUNTIF(CV$2:CV97,CV:CV),"")</f>
        <v/>
      </c>
      <c r="CX98" s="89" t="str">
        <f>IF(AND(Include_study="Yes",Sufficient_data="Yes"),RANK(DL:DL,DL:DL,1)*IF(DK:DK&lt;0,-1,1)+IF(DK:DK&lt;0,-1,1)*COUNTIF(CV$2:CV97,CV:CV),"")</f>
        <v/>
      </c>
      <c r="CY98" s="89" t="str">
        <f>IF(AND(Include_study="Yes",Sufficient_data="Yes"),RANK(DO:DO,DO:DO,1)*IF(DN:DN&lt;0,-1,1)+IF(DN:DN&lt;0,-1,1)*COUNTIF(CV$2:CV97,CV:CV),"")</f>
        <v/>
      </c>
      <c r="CZ98" s="10" t="e">
        <f>IF(AND(Include_study="Yes",Sufficient_data="Yes"),'Publication Bias Analysis'!E:E,NA())</f>
        <v>#N/A</v>
      </c>
      <c r="DA98" s="40" t="e">
        <f>IF(AND(Include_study="Yes",Sufficient_data="Yes"),'Publication Bias Analysis'!F:F,NA())</f>
        <v>#N/A</v>
      </c>
      <c r="DG98" s="133"/>
      <c r="DH98" s="28" t="str">
        <f>IF(AND(Include_study="Yes",Sufficient_data="Yes"),IF('Publication Bias Analysis'!L$38="Left",CZ:CZ-'Publication Bias Analysis'!I$29,'Publication Bias Analysis'!I$29-'Publication Bias Analysis'!E:E),"")</f>
        <v/>
      </c>
      <c r="DI98" s="28" t="str">
        <f t="shared" si="211"/>
        <v/>
      </c>
      <c r="DJ98" s="40" t="str">
        <f>IF(AND(Include_study="Yes",Sufficient_data="Yes"),1/('Publication Bias Analysis'!F:F^2+IF(Additional_model="Fixed effect",0,$DS$6)),"")</f>
        <v/>
      </c>
      <c r="DK98" s="28" t="str">
        <f>IF(AND(Include_study="Yes",Sufficient_data="Yes"),IF('Publication Bias Analysis'!L$38="Left",CZ:CZ-DS$3,DS$3-'Publication Bias Analysis'!E:E),"")</f>
        <v/>
      </c>
      <c r="DL98" s="28" t="str">
        <f t="shared" si="212"/>
        <v/>
      </c>
      <c r="DM98" s="40" t="str">
        <f>IF(AND(DK98&lt;&gt;"",CW98&lt;=MAX(CW:CW)-DS$7),1/('Publication Bias Analysis'!F:F^2+IF(Additional_model="Fixed effect",0,$DS$13)),"")</f>
        <v/>
      </c>
      <c r="DN98" s="10" t="str">
        <f>IF(AND(Include_study="Yes",Sufficient_data="Yes"),IF('Publication Bias Analysis'!L$38="Left",CZ:CZ-DS$10,DS$10-CZ:CZ),"")</f>
        <v/>
      </c>
      <c r="DO98" s="10" t="str">
        <f t="shared" si="213"/>
        <v/>
      </c>
      <c r="DP98" s="40" t="str">
        <f t="shared" ref="DP98:DP129" si="249">IF(AND(DN98&lt;&gt;"",CX98&lt;=MAX(CX:CX)-DS$14),1/(SEz^2+IF(Additional_model="Fixed effect",0,$DS$20)),"")</f>
        <v/>
      </c>
      <c r="EG98" s="133"/>
      <c r="EH98" s="10" t="str">
        <f t="shared" si="207"/>
        <v/>
      </c>
      <c r="EI98" s="40" t="str">
        <f>IF(AND(Include_study="Yes",Sufficient_data="Yes"),Z_score-('Publication Bias Analysis'!P$3+'Publication Bias Analysis'!P$4*Inverse_standard_error),"")</f>
        <v/>
      </c>
      <c r="EK98" s="133"/>
      <c r="EL98" s="10" t="str">
        <f>IF(AND(Include_study="Yes",Sufficient_data="Yes"),(CZ:CZ-SUMPRODUCT(Calculations!CP:CP,'Publication Bias Analysis'!E:E)/SUM(Calculations!CP:CP))/(SQRT(EM:EM)),"")</f>
        <v/>
      </c>
      <c r="EM98" s="10" t="str">
        <f>IF(AND(Include_study="Yes",Sufficient_data="Yes"),'Publication Bias Analysis'!F:F^2-1/(SUM(Calculations!CP:CP)),"")</f>
        <v/>
      </c>
      <c r="EN98" s="14" t="str">
        <f t="shared" si="214"/>
        <v/>
      </c>
      <c r="EO98" s="14" t="str">
        <f t="shared" si="215"/>
        <v/>
      </c>
      <c r="EP98" s="14" t="str">
        <f>IF(AND(Include_study="Yes",Sufficient_data="Yes"),COUNTIFS(EN$2:EN97,"&lt;"&amp;EN98,EO$2:EO97,"&lt;"&amp;EO98)+COUNTIFS(EN99:EN$201,"&lt;"&amp;EN98,EO99:EO$201,"&lt;"&amp;EO98)+COUNTIFS(EN$2:EN97,"&gt;"&amp;EN98,EO$2:EO97,"&gt;"&amp;EO98)+COUNTIFS(EN99:EN$201,"&gt;"&amp;EN98,EO99:EO$201,"&gt;"&amp;EO98),"")</f>
        <v/>
      </c>
      <c r="EQ98" s="83" t="str">
        <f>IF(AND(Include_study="Yes",Sufficient_data="Yes"),COUNTIFS(EN$2:EN97,"&lt;"&amp;EN98,EO$2:EO97,"&gt;"&amp;EO98)+COUNTIFS(EN99:EN$201,"&lt;"&amp;EN98,EO99:EO$201,"&gt;"&amp;EO98)+COUNTIFS(EN$2:EN97,"&gt;"&amp;EN98,EO$2:EO97,"&lt;"&amp;EO98)+COUNTIFS(EN99:EN$201,"&gt;"&amp;EN98,EO99:EO$201,"&lt;"&amp;EO98),"")</f>
        <v/>
      </c>
      <c r="ES98" s="133"/>
      <c r="EX98" s="133"/>
      <c r="EY98" s="10" t="e">
        <f t="shared" ref="EY98:EY161" si="250">IF(AND(Include_study="Yes",Sufficient_data="Yes"),Inverse_standard_error,NA())</f>
        <v>#N/A</v>
      </c>
      <c r="EZ98" s="10" t="e">
        <f t="shared" ref="EZ98:EZ161" si="251">IF(AND(Include_study="Yes",Sufficient_data="Yes"),Z_score,NA())</f>
        <v>#N/A</v>
      </c>
      <c r="FA98" s="10" t="str">
        <f t="shared" ref="FA98:FA161" si="252">IF(AND(Include_study="Yes",Sufficient_data="Yes"),Inverse_standard_error-AVERAGE(Inverse_standard_error),"")</f>
        <v/>
      </c>
      <c r="FB98" s="40" t="str">
        <f>IF(AND(Include_study="Yes",Sufficient_data="Yes"),Z_score-('Publication Bias Analysis'!AK126+'Publication Bias Analysis'!AK$31*Inverse_standard_error),"")</f>
        <v/>
      </c>
      <c r="FH98" s="133"/>
      <c r="FI98" s="14" t="str">
        <f>IF(Z_score&lt;&gt;"",RANK('Publication Bias Analysis'!AS:AS,'Publication Bias Analysis'!AS:AS,1)+COUNTIF('Publication Bias Analysis'!AS$2:AS97,'Publication Bias Analysis'!AS98),"")</f>
        <v/>
      </c>
      <c r="FJ98" s="10" t="str">
        <f t="shared" ref="FJ98:FJ129" si="253">IF(FI:FI&lt;&gt;"",(FI:FI-1/3)/(k_+1/3),"")</f>
        <v/>
      </c>
      <c r="FK98" s="10" t="e">
        <f>IF(AND(Include_study="Yes",Sufficient_data="Yes"),'Publication Bias Analysis'!AR98,NA())</f>
        <v>#N/A</v>
      </c>
      <c r="FL98" s="28" t="e">
        <f>IF(AND(Include_study="Yes",Sufficient_data="Yes"),'Publication Bias Analysis'!AS98,NA())</f>
        <v>#N/A</v>
      </c>
      <c r="FM98" s="10" t="str">
        <f>IF(AND(Include_study="Yes",Sufficient_data="Yes"),'Publication Bias Analysis'!AR:AR-AVERAGE('Publication Bias Analysis'!AR:AR),"")</f>
        <v/>
      </c>
      <c r="FN98" s="40" t="str">
        <f>IF(AND(Include_study="Yes",Sufficient_data="Yes"),FL:FL-('Publication Bias Analysis'!AV$30+FK:FK*'Publication Bias Analysis'!AV$31),"")</f>
        <v/>
      </c>
      <c r="FT98" s="133"/>
      <c r="FU98" s="10" t="str">
        <f t="shared" ref="FU98:FU161" si="254">IF(AND(Include_study="Yes",Sufficient_data="Yes"),Z_score,"")</f>
        <v/>
      </c>
      <c r="FV98" s="19" t="str">
        <f t="shared" si="185"/>
        <v/>
      </c>
      <c r="FW98" s="40" t="str">
        <f t="shared" si="210"/>
        <v/>
      </c>
    </row>
    <row r="99" spans="1:179" x14ac:dyDescent="0.2">
      <c r="A99" s="129"/>
      <c r="B99" s="26" t="str">
        <f t="shared" si="157"/>
        <v/>
      </c>
      <c r="C99" s="26" t="str">
        <f>IF(B99&lt;&gt;"",IF(B99=0,COUNTIF(B$2:B98,0)+1,COUNTIF(B$2:B98,B99)+B99+COUNTIF(B:B,0)),"")</f>
        <v/>
      </c>
      <c r="D99" s="26" t="str">
        <f t="shared" si="216"/>
        <v/>
      </c>
      <c r="E99" s="10" t="str">
        <f>IF(AND(Sufficient_data="Yes",Include_study="Yes",Input!Study_name&lt;&gt;""),Input!Study_name,"")</f>
        <v/>
      </c>
      <c r="F99" s="10" t="str">
        <f>IF(AND(Sufficient_data="Yes",Include_study="Yes"),Input!Correlation,"")</f>
        <v/>
      </c>
      <c r="G99" s="10" t="str">
        <f t="shared" si="217"/>
        <v/>
      </c>
      <c r="H99" s="10" t="str">
        <f>IF(AND(Sufficient_data="Yes",Include_study="Yes"),Input!Number_of_subjects,"")</f>
        <v/>
      </c>
      <c r="I99" s="10" t="str">
        <f t="shared" si="218"/>
        <v/>
      </c>
      <c r="J99" s="10" t="str">
        <f t="shared" si="219"/>
        <v/>
      </c>
      <c r="K99" s="10" t="str">
        <f t="shared" si="220"/>
        <v/>
      </c>
      <c r="L99" s="10" t="str">
        <f t="shared" si="221"/>
        <v/>
      </c>
      <c r="M99" s="10" t="str">
        <f t="shared" si="222"/>
        <v/>
      </c>
      <c r="N99" s="10" t="str">
        <f t="shared" si="223"/>
        <v/>
      </c>
      <c r="O99" s="106" t="str">
        <f t="shared" si="224"/>
        <v/>
      </c>
      <c r="P99" s="68" t="str">
        <f t="shared" si="225"/>
        <v/>
      </c>
      <c r="R99" s="57" t="e">
        <f t="shared" si="226"/>
        <v>#N/A</v>
      </c>
      <c r="S99" s="10" t="e">
        <f t="shared" si="227"/>
        <v>#N/A</v>
      </c>
      <c r="T99" s="40" t="e">
        <f t="shared" si="228"/>
        <v>#N/A</v>
      </c>
      <c r="Y99" s="129"/>
      <c r="Z99" s="26" t="str">
        <f t="shared" si="229"/>
        <v/>
      </c>
      <c r="AA99" s="26" t="str">
        <f>IF(AND(Sufficient_data="Yes",Include_study="Yes",Input!Study_name&lt;&gt;"",Subgroup&lt;&gt;""),Input!Study_name,"")</f>
        <v/>
      </c>
      <c r="AB99" s="10" t="str">
        <f t="shared" si="230"/>
        <v/>
      </c>
      <c r="AC99" s="10" t="str">
        <f>IF(AND(Sufficient_data="Yes",Include_study="Yes",Subgroup&lt;&gt;""),Input!Correlation,"")</f>
        <v/>
      </c>
      <c r="AD99" s="10" t="str">
        <f t="shared" si="158"/>
        <v/>
      </c>
      <c r="AE99" s="10" t="str">
        <f t="shared" si="231"/>
        <v/>
      </c>
      <c r="AF99" s="10" t="str">
        <f t="shared" si="159"/>
        <v/>
      </c>
      <c r="AG99" s="10" t="str">
        <f t="shared" si="232"/>
        <v/>
      </c>
      <c r="AH99" s="4" t="str">
        <f t="shared" si="160"/>
        <v/>
      </c>
      <c r="AI99" s="35" t="str">
        <f t="shared" si="233"/>
        <v/>
      </c>
      <c r="AJ99" s="108" t="str">
        <f t="shared" si="234"/>
        <v/>
      </c>
      <c r="AK99" s="68" t="str">
        <f t="shared" si="235"/>
        <v/>
      </c>
      <c r="AL99" s="9"/>
      <c r="AM99" s="57" t="e">
        <f t="shared" si="161"/>
        <v>#N/A</v>
      </c>
      <c r="AN99" s="10" t="e">
        <f t="shared" si="162"/>
        <v>#N/A</v>
      </c>
      <c r="AO99" s="40" t="e">
        <f t="shared" si="163"/>
        <v>#N/A</v>
      </c>
      <c r="AP99" s="9"/>
      <c r="AQ99" s="71" t="str">
        <f t="shared" si="164"/>
        <v/>
      </c>
      <c r="AR99" s="10" t="str">
        <f>IF(AND(Sufficient_data="Yes",Include_study="Yes",Subgroup&lt;&gt;""),IF(COUNTIFS(Input!F$2:F98,"="&amp;"Yes",Input!C$2:C98,"="&amp;"Yes",Input!G$2:G98,"="&amp;Subgroup)&gt;0,"",Subgroup),"")</f>
        <v/>
      </c>
      <c r="AS99" s="26" t="str">
        <f t="shared" si="165"/>
        <v/>
      </c>
      <c r="AT99" s="14" t="str">
        <f t="shared" si="166"/>
        <v/>
      </c>
      <c r="AU99" s="10" t="str">
        <f t="shared" si="167"/>
        <v/>
      </c>
      <c r="AV99" s="19" t="str">
        <f t="shared" si="168"/>
        <v/>
      </c>
      <c r="AW99" s="10" t="str">
        <f t="shared" si="169"/>
        <v/>
      </c>
      <c r="AX99" s="10" t="str">
        <f t="shared" si="170"/>
        <v/>
      </c>
      <c r="AY99" s="10" t="str">
        <f t="shared" si="236"/>
        <v/>
      </c>
      <c r="AZ99" s="10" t="str">
        <f t="shared" si="171"/>
        <v/>
      </c>
      <c r="BA99" s="10" t="str">
        <f t="shared" si="172"/>
        <v/>
      </c>
      <c r="BB99" s="10" t="str">
        <f t="shared" si="237"/>
        <v/>
      </c>
      <c r="BC99" s="10" t="str">
        <f t="shared" si="173"/>
        <v/>
      </c>
      <c r="BD99" s="26" t="str">
        <f t="shared" si="174"/>
        <v/>
      </c>
      <c r="BE99" s="10" t="str">
        <f t="shared" si="238"/>
        <v/>
      </c>
      <c r="BF99" s="10" t="str">
        <f t="shared" si="239"/>
        <v/>
      </c>
      <c r="BG99" s="10" t="str">
        <f t="shared" si="175"/>
        <v/>
      </c>
      <c r="BH99" s="10" t="str">
        <f t="shared" si="176"/>
        <v/>
      </c>
      <c r="BI99" s="10" t="str">
        <f t="shared" si="240"/>
        <v/>
      </c>
      <c r="BJ99" s="10" t="str">
        <f t="shared" si="241"/>
        <v/>
      </c>
      <c r="BK99" s="10" t="str">
        <f t="shared" si="177"/>
        <v/>
      </c>
      <c r="BL99" s="10" t="str">
        <f t="shared" si="178"/>
        <v/>
      </c>
      <c r="BM99" s="10" t="str">
        <f t="shared" si="179"/>
        <v/>
      </c>
      <c r="BN99" s="10" t="e">
        <f t="shared" si="180"/>
        <v>#N/A</v>
      </c>
      <c r="BO99" s="10" t="str">
        <f t="shared" si="181"/>
        <v/>
      </c>
      <c r="BP99" s="10" t="str">
        <f t="shared" si="182"/>
        <v/>
      </c>
      <c r="BQ99" s="10" t="str">
        <f t="shared" si="242"/>
        <v/>
      </c>
      <c r="BR99" s="28" t="str">
        <f t="shared" si="183"/>
        <v/>
      </c>
      <c r="BS99" s="40" t="str">
        <f t="shared" si="209"/>
        <v/>
      </c>
      <c r="BX99" s="138"/>
      <c r="BY99" s="10" t="e">
        <f t="shared" si="243"/>
        <v>#N/A</v>
      </c>
      <c r="BZ99" s="10" t="e">
        <f t="shared" si="244"/>
        <v>#N/A</v>
      </c>
      <c r="CA99" s="10" t="str">
        <f t="shared" si="245"/>
        <v/>
      </c>
      <c r="CB99" s="10" t="str">
        <f>IF(AND(Sufficient_data="Yes",Include_study="Yes",Moderator&lt;&gt;""),'Moderator Analysis'!F:F-CL$2,"")</f>
        <v/>
      </c>
      <c r="CC99" s="10" t="str">
        <f>IF(AND(Sufficient_data="Yes",Include_study="Yes",Moderator&lt;&gt;""),'Moderator Analysis'!E:E-CL$3,"")</f>
        <v/>
      </c>
      <c r="CD99" s="40" t="str">
        <f>IF(AND(Sufficient_data="Yes",Include_study="Yes",Moderator&lt;&gt;""),CA:CA*('Moderator Analysis'!F:F-CL$5-CL$4*'Moderator Analysis'!E:E)^2,"")</f>
        <v/>
      </c>
      <c r="CE99" s="9"/>
      <c r="CF99" s="75" t="str">
        <f t="shared" si="184"/>
        <v/>
      </c>
      <c r="CG99" s="18" t="str">
        <f>IF(AND(Sufficient_data="Yes",Include_study="Yes",CF99&lt;&gt;""),'Moderator Analysis'!F:F-'Moderator Analysis'!J$37,"")</f>
        <v/>
      </c>
      <c r="CH99" s="18" t="str">
        <f>IF(AND(Sufficient_data="Yes",Include_study="Yes",CF99&lt;&gt;""),'Moderator Analysis'!E:E-SUMPRODUCT('Moderator Analysis'!E:E,CF:CF)/SUM(CF:CF),"")</f>
        <v/>
      </c>
      <c r="CI99" s="79" t="str">
        <f>IF(AND(Sufficient_data="Yes",Include_study="Yes",CF99&lt;&gt;""),CF:CF*('Moderator Analysis'!F:F-'Moderator Analysis'!J$29-'Moderator Analysis'!J$30*'Moderator Analysis'!E:E)^2,"")</f>
        <v/>
      </c>
      <c r="CN99" s="138"/>
      <c r="CO99" s="140"/>
      <c r="CP99" s="28" t="str">
        <f>IF(AND(Include_study="Yes",Sufficient_data="Yes"),1/'Publication Bias Analysis'!F99^2,"")</f>
        <v/>
      </c>
      <c r="CQ99" s="28" t="str">
        <f>IF(AND(Include_study="Yes",Sufficient_data="Yes"),1/('Publication Bias Analysis'!F:F^2+IF(Additional_model="Fixed effect",0,Calculations!DD$11)),"")</f>
        <v/>
      </c>
      <c r="CR99" s="28" t="str">
        <f>IF(AND(Include_study="Yes",Sufficient_data="Yes"),1/('Publication Bias Analysis'!F:F^2+IF(Additional_model="Fixed effect",0,'Publication Bias Analysis'!L$32)),"")</f>
        <v/>
      </c>
      <c r="CS99" s="28" t="str">
        <f>IF(AND(Include_study="Yes",Sufficient_data="Yes"),'Publication Bias Analysis'!E:E-IF(Trim_and_fill="Off",'Publication Bias Analysis'!I$29,'Publication Bias Analysis'!I$37),"")</f>
        <v/>
      </c>
      <c r="CT99" s="28" t="str">
        <f t="shared" si="246"/>
        <v/>
      </c>
      <c r="CU99" s="28" t="str">
        <f t="shared" si="247"/>
        <v/>
      </c>
      <c r="CV99" s="90" t="str">
        <f t="shared" si="248"/>
        <v/>
      </c>
      <c r="CW99" s="89" t="str">
        <f>IF(AND(Include_study="Yes",Sufficient_data="Yes"),CV:CV+IF(DH:DH&lt;0,-1,1)*COUNTIF(CV$2:CV98,CV:CV),"")</f>
        <v/>
      </c>
      <c r="CX99" s="89" t="str">
        <f>IF(AND(Include_study="Yes",Sufficient_data="Yes"),RANK(DL:DL,DL:DL,1)*IF(DK:DK&lt;0,-1,1)+IF(DK:DK&lt;0,-1,1)*COUNTIF(CV$2:CV98,CV:CV),"")</f>
        <v/>
      </c>
      <c r="CY99" s="89" t="str">
        <f>IF(AND(Include_study="Yes",Sufficient_data="Yes"),RANK(DO:DO,DO:DO,1)*IF(DN:DN&lt;0,-1,1)+IF(DN:DN&lt;0,-1,1)*COUNTIF(CV$2:CV98,CV:CV),"")</f>
        <v/>
      </c>
      <c r="CZ99" s="10" t="e">
        <f>IF(AND(Include_study="Yes",Sufficient_data="Yes"),'Publication Bias Analysis'!E:E,NA())</f>
        <v>#N/A</v>
      </c>
      <c r="DA99" s="40" t="e">
        <f>IF(AND(Include_study="Yes",Sufficient_data="Yes"),'Publication Bias Analysis'!F:F,NA())</f>
        <v>#N/A</v>
      </c>
      <c r="DG99" s="133"/>
      <c r="DH99" s="28" t="str">
        <f>IF(AND(Include_study="Yes",Sufficient_data="Yes"),IF('Publication Bias Analysis'!L$38="Left",CZ:CZ-'Publication Bias Analysis'!I$29,'Publication Bias Analysis'!I$29-'Publication Bias Analysis'!E:E),"")</f>
        <v/>
      </c>
      <c r="DI99" s="28" t="str">
        <f t="shared" si="211"/>
        <v/>
      </c>
      <c r="DJ99" s="40" t="str">
        <f>IF(AND(Include_study="Yes",Sufficient_data="Yes"),1/('Publication Bias Analysis'!F:F^2+IF(Additional_model="Fixed effect",0,$DS$6)),"")</f>
        <v/>
      </c>
      <c r="DK99" s="28" t="str">
        <f>IF(AND(Include_study="Yes",Sufficient_data="Yes"),IF('Publication Bias Analysis'!L$38="Left",CZ:CZ-DS$3,DS$3-'Publication Bias Analysis'!E:E),"")</f>
        <v/>
      </c>
      <c r="DL99" s="28" t="str">
        <f t="shared" si="212"/>
        <v/>
      </c>
      <c r="DM99" s="40" t="str">
        <f>IF(AND(DK99&lt;&gt;"",CW99&lt;=MAX(CW:CW)-DS$7),1/('Publication Bias Analysis'!F:F^2+IF(Additional_model="Fixed effect",0,$DS$13)),"")</f>
        <v/>
      </c>
      <c r="DN99" s="10" t="str">
        <f>IF(AND(Include_study="Yes",Sufficient_data="Yes"),IF('Publication Bias Analysis'!L$38="Left",CZ:CZ-DS$10,DS$10-CZ:CZ),"")</f>
        <v/>
      </c>
      <c r="DO99" s="10" t="str">
        <f t="shared" si="213"/>
        <v/>
      </c>
      <c r="DP99" s="40" t="str">
        <f t="shared" si="249"/>
        <v/>
      </c>
      <c r="EG99" s="133"/>
      <c r="EH99" s="10" t="str">
        <f t="shared" si="207"/>
        <v/>
      </c>
      <c r="EI99" s="40" t="str">
        <f>IF(AND(Include_study="Yes",Sufficient_data="Yes"),Z_score-('Publication Bias Analysis'!P$3+'Publication Bias Analysis'!P$4*Inverse_standard_error),"")</f>
        <v/>
      </c>
      <c r="EK99" s="133"/>
      <c r="EL99" s="10" t="str">
        <f>IF(AND(Include_study="Yes",Sufficient_data="Yes"),(CZ:CZ-SUMPRODUCT(Calculations!CP:CP,'Publication Bias Analysis'!E:E)/SUM(Calculations!CP:CP))/(SQRT(EM:EM)),"")</f>
        <v/>
      </c>
      <c r="EM99" s="10" t="str">
        <f>IF(AND(Include_study="Yes",Sufficient_data="Yes"),'Publication Bias Analysis'!F:F^2-1/(SUM(Calculations!CP:CP)),"")</f>
        <v/>
      </c>
      <c r="EN99" s="14" t="str">
        <f t="shared" si="214"/>
        <v/>
      </c>
      <c r="EO99" s="14" t="str">
        <f t="shared" si="215"/>
        <v/>
      </c>
      <c r="EP99" s="14" t="str">
        <f>IF(AND(Include_study="Yes",Sufficient_data="Yes"),COUNTIFS(EN$2:EN98,"&lt;"&amp;EN99,EO$2:EO98,"&lt;"&amp;EO99)+COUNTIFS(EN100:EN$201,"&lt;"&amp;EN99,EO100:EO$201,"&lt;"&amp;EO99)+COUNTIFS(EN$2:EN98,"&gt;"&amp;EN99,EO$2:EO98,"&gt;"&amp;EO99)+COUNTIFS(EN100:EN$201,"&gt;"&amp;EN99,EO100:EO$201,"&gt;"&amp;EO99),"")</f>
        <v/>
      </c>
      <c r="EQ99" s="83" t="str">
        <f>IF(AND(Include_study="Yes",Sufficient_data="Yes"),COUNTIFS(EN$2:EN98,"&lt;"&amp;EN99,EO$2:EO98,"&gt;"&amp;EO99)+COUNTIFS(EN100:EN$201,"&lt;"&amp;EN99,EO100:EO$201,"&gt;"&amp;EO99)+COUNTIFS(EN$2:EN98,"&gt;"&amp;EN99,EO$2:EO98,"&lt;"&amp;EO99)+COUNTIFS(EN100:EN$201,"&gt;"&amp;EN99,EO100:EO$201,"&lt;"&amp;EO99),"")</f>
        <v/>
      </c>
      <c r="ES99" s="133"/>
      <c r="EX99" s="133"/>
      <c r="EY99" s="10" t="e">
        <f t="shared" si="250"/>
        <v>#N/A</v>
      </c>
      <c r="EZ99" s="10" t="e">
        <f t="shared" si="251"/>
        <v>#N/A</v>
      </c>
      <c r="FA99" s="10" t="str">
        <f t="shared" si="252"/>
        <v/>
      </c>
      <c r="FB99" s="40" t="str">
        <f>IF(AND(Include_study="Yes",Sufficient_data="Yes"),Z_score-('Publication Bias Analysis'!AK127+'Publication Bias Analysis'!AK$31*Inverse_standard_error),"")</f>
        <v/>
      </c>
      <c r="FH99" s="133"/>
      <c r="FI99" s="14" t="str">
        <f>IF(Z_score&lt;&gt;"",RANK('Publication Bias Analysis'!AS:AS,'Publication Bias Analysis'!AS:AS,1)+COUNTIF('Publication Bias Analysis'!AS$2:AS98,'Publication Bias Analysis'!AS99),"")</f>
        <v/>
      </c>
      <c r="FJ99" s="10" t="str">
        <f t="shared" si="253"/>
        <v/>
      </c>
      <c r="FK99" s="10" t="e">
        <f>IF(AND(Include_study="Yes",Sufficient_data="Yes"),'Publication Bias Analysis'!AR99,NA())</f>
        <v>#N/A</v>
      </c>
      <c r="FL99" s="28" t="e">
        <f>IF(AND(Include_study="Yes",Sufficient_data="Yes"),'Publication Bias Analysis'!AS99,NA())</f>
        <v>#N/A</v>
      </c>
      <c r="FM99" s="10" t="str">
        <f>IF(AND(Include_study="Yes",Sufficient_data="Yes"),'Publication Bias Analysis'!AR:AR-AVERAGE('Publication Bias Analysis'!AR:AR),"")</f>
        <v/>
      </c>
      <c r="FN99" s="40" t="str">
        <f>IF(AND(Include_study="Yes",Sufficient_data="Yes"),FL:FL-('Publication Bias Analysis'!AV$30+FK:FK*'Publication Bias Analysis'!AV$31),"")</f>
        <v/>
      </c>
      <c r="FT99" s="133"/>
      <c r="FU99" s="10" t="str">
        <f t="shared" si="254"/>
        <v/>
      </c>
      <c r="FV99" s="19" t="str">
        <f t="shared" si="185"/>
        <v/>
      </c>
      <c r="FW99" s="40" t="str">
        <f t="shared" si="210"/>
        <v/>
      </c>
    </row>
    <row r="100" spans="1:179" x14ac:dyDescent="0.2">
      <c r="A100" s="129"/>
      <c r="B100" s="26" t="str">
        <f t="shared" si="157"/>
        <v/>
      </c>
      <c r="C100" s="26" t="str">
        <f>IF(B100&lt;&gt;"",IF(B100=0,COUNTIF(B$2:B99,0)+1,COUNTIF(B$2:B99,B100)+B100+COUNTIF(B:B,0)),"")</f>
        <v/>
      </c>
      <c r="D100" s="26" t="str">
        <f t="shared" si="216"/>
        <v/>
      </c>
      <c r="E100" s="10" t="str">
        <f>IF(AND(Sufficient_data="Yes",Include_study="Yes",Input!Study_name&lt;&gt;""),Input!Study_name,"")</f>
        <v/>
      </c>
      <c r="F100" s="10" t="str">
        <f>IF(AND(Sufficient_data="Yes",Include_study="Yes"),Input!Correlation,"")</f>
        <v/>
      </c>
      <c r="G100" s="10" t="str">
        <f t="shared" si="217"/>
        <v/>
      </c>
      <c r="H100" s="10" t="str">
        <f>IF(AND(Sufficient_data="Yes",Include_study="Yes"),Input!Number_of_subjects,"")</f>
        <v/>
      </c>
      <c r="I100" s="10" t="str">
        <f t="shared" si="218"/>
        <v/>
      </c>
      <c r="J100" s="10" t="str">
        <f t="shared" si="219"/>
        <v/>
      </c>
      <c r="K100" s="10" t="str">
        <f t="shared" si="220"/>
        <v/>
      </c>
      <c r="L100" s="10" t="str">
        <f t="shared" si="221"/>
        <v/>
      </c>
      <c r="M100" s="10" t="str">
        <f t="shared" si="222"/>
        <v/>
      </c>
      <c r="N100" s="10" t="str">
        <f t="shared" si="223"/>
        <v/>
      </c>
      <c r="O100" s="106" t="str">
        <f t="shared" si="224"/>
        <v/>
      </c>
      <c r="P100" s="68" t="str">
        <f t="shared" si="225"/>
        <v/>
      </c>
      <c r="R100" s="57" t="e">
        <f t="shared" si="226"/>
        <v>#N/A</v>
      </c>
      <c r="S100" s="10" t="e">
        <f t="shared" si="227"/>
        <v>#N/A</v>
      </c>
      <c r="T100" s="40" t="e">
        <f t="shared" si="228"/>
        <v>#N/A</v>
      </c>
      <c r="Y100" s="129"/>
      <c r="Z100" s="26" t="str">
        <f t="shared" si="229"/>
        <v/>
      </c>
      <c r="AA100" s="26" t="str">
        <f>IF(AND(Sufficient_data="Yes",Include_study="Yes",Input!Study_name&lt;&gt;"",Subgroup&lt;&gt;""),Input!Study_name,"")</f>
        <v/>
      </c>
      <c r="AB100" s="10" t="str">
        <f t="shared" si="230"/>
        <v/>
      </c>
      <c r="AC100" s="10" t="str">
        <f>IF(AND(Sufficient_data="Yes",Include_study="Yes",Subgroup&lt;&gt;""),Input!Correlation,"")</f>
        <v/>
      </c>
      <c r="AD100" s="10" t="str">
        <f t="shared" si="158"/>
        <v/>
      </c>
      <c r="AE100" s="10" t="str">
        <f t="shared" si="231"/>
        <v/>
      </c>
      <c r="AF100" s="10" t="str">
        <f t="shared" si="159"/>
        <v/>
      </c>
      <c r="AG100" s="10" t="str">
        <f t="shared" si="232"/>
        <v/>
      </c>
      <c r="AH100" s="4" t="str">
        <f t="shared" si="160"/>
        <v/>
      </c>
      <c r="AI100" s="35" t="str">
        <f t="shared" si="233"/>
        <v/>
      </c>
      <c r="AJ100" s="108" t="str">
        <f t="shared" si="234"/>
        <v/>
      </c>
      <c r="AK100" s="68" t="str">
        <f t="shared" si="235"/>
        <v/>
      </c>
      <c r="AL100" s="9"/>
      <c r="AM100" s="57" t="e">
        <f t="shared" si="161"/>
        <v>#N/A</v>
      </c>
      <c r="AN100" s="10" t="e">
        <f t="shared" si="162"/>
        <v>#N/A</v>
      </c>
      <c r="AO100" s="40" t="e">
        <f t="shared" si="163"/>
        <v>#N/A</v>
      </c>
      <c r="AP100" s="9"/>
      <c r="AQ100" s="71" t="str">
        <f t="shared" si="164"/>
        <v/>
      </c>
      <c r="AR100" s="10" t="str">
        <f>IF(AND(Sufficient_data="Yes",Include_study="Yes",Subgroup&lt;&gt;""),IF(COUNTIFS(Input!F$2:F99,"="&amp;"Yes",Input!C$2:C99,"="&amp;"Yes",Input!G$2:G99,"="&amp;Subgroup)&gt;0,"",Subgroup),"")</f>
        <v/>
      </c>
      <c r="AS100" s="26" t="str">
        <f t="shared" si="165"/>
        <v/>
      </c>
      <c r="AT100" s="14" t="str">
        <f t="shared" si="166"/>
        <v/>
      </c>
      <c r="AU100" s="10" t="str">
        <f t="shared" si="167"/>
        <v/>
      </c>
      <c r="AV100" s="19" t="str">
        <f t="shared" si="168"/>
        <v/>
      </c>
      <c r="AW100" s="10" t="str">
        <f t="shared" si="169"/>
        <v/>
      </c>
      <c r="AX100" s="10" t="str">
        <f t="shared" si="170"/>
        <v/>
      </c>
      <c r="AY100" s="10" t="str">
        <f t="shared" si="236"/>
        <v/>
      </c>
      <c r="AZ100" s="10" t="str">
        <f t="shared" si="171"/>
        <v/>
      </c>
      <c r="BA100" s="10" t="str">
        <f t="shared" si="172"/>
        <v/>
      </c>
      <c r="BB100" s="10" t="str">
        <f t="shared" si="237"/>
        <v/>
      </c>
      <c r="BC100" s="10" t="str">
        <f t="shared" si="173"/>
        <v/>
      </c>
      <c r="BD100" s="26" t="str">
        <f t="shared" si="174"/>
        <v/>
      </c>
      <c r="BE100" s="10" t="str">
        <f t="shared" si="238"/>
        <v/>
      </c>
      <c r="BF100" s="10" t="str">
        <f t="shared" si="239"/>
        <v/>
      </c>
      <c r="BG100" s="10" t="str">
        <f t="shared" si="175"/>
        <v/>
      </c>
      <c r="BH100" s="10" t="str">
        <f t="shared" si="176"/>
        <v/>
      </c>
      <c r="BI100" s="10" t="str">
        <f t="shared" si="240"/>
        <v/>
      </c>
      <c r="BJ100" s="10" t="str">
        <f t="shared" si="241"/>
        <v/>
      </c>
      <c r="BK100" s="10" t="str">
        <f t="shared" si="177"/>
        <v/>
      </c>
      <c r="BL100" s="10" t="str">
        <f t="shared" si="178"/>
        <v/>
      </c>
      <c r="BM100" s="10" t="str">
        <f t="shared" si="179"/>
        <v/>
      </c>
      <c r="BN100" s="10" t="e">
        <f t="shared" si="180"/>
        <v>#N/A</v>
      </c>
      <c r="BO100" s="10" t="str">
        <f t="shared" si="181"/>
        <v/>
      </c>
      <c r="BP100" s="10" t="str">
        <f t="shared" si="182"/>
        <v/>
      </c>
      <c r="BQ100" s="10" t="str">
        <f t="shared" si="242"/>
        <v/>
      </c>
      <c r="BR100" s="28" t="str">
        <f t="shared" si="183"/>
        <v/>
      </c>
      <c r="BS100" s="40" t="str">
        <f t="shared" si="209"/>
        <v/>
      </c>
      <c r="BX100" s="138"/>
      <c r="BY100" s="10" t="e">
        <f t="shared" si="243"/>
        <v>#N/A</v>
      </c>
      <c r="BZ100" s="10" t="e">
        <f t="shared" si="244"/>
        <v>#N/A</v>
      </c>
      <c r="CA100" s="10" t="str">
        <f t="shared" si="245"/>
        <v/>
      </c>
      <c r="CB100" s="10" t="str">
        <f>IF(AND(Sufficient_data="Yes",Include_study="Yes",Moderator&lt;&gt;""),'Moderator Analysis'!F:F-CL$2,"")</f>
        <v/>
      </c>
      <c r="CC100" s="10" t="str">
        <f>IF(AND(Sufficient_data="Yes",Include_study="Yes",Moderator&lt;&gt;""),'Moderator Analysis'!E:E-CL$3,"")</f>
        <v/>
      </c>
      <c r="CD100" s="40" t="str">
        <f>IF(AND(Sufficient_data="Yes",Include_study="Yes",Moderator&lt;&gt;""),CA:CA*('Moderator Analysis'!F:F-CL$5-CL$4*'Moderator Analysis'!E:E)^2,"")</f>
        <v/>
      </c>
      <c r="CE100" s="9"/>
      <c r="CF100" s="75" t="str">
        <f t="shared" si="184"/>
        <v/>
      </c>
      <c r="CG100" s="18" t="str">
        <f>IF(AND(Sufficient_data="Yes",Include_study="Yes",CF100&lt;&gt;""),'Moderator Analysis'!F:F-'Moderator Analysis'!J$37,"")</f>
        <v/>
      </c>
      <c r="CH100" s="18" t="str">
        <f>IF(AND(Sufficient_data="Yes",Include_study="Yes",CF100&lt;&gt;""),'Moderator Analysis'!E:E-SUMPRODUCT('Moderator Analysis'!E:E,CF:CF)/SUM(CF:CF),"")</f>
        <v/>
      </c>
      <c r="CI100" s="79" t="str">
        <f>IF(AND(Sufficient_data="Yes",Include_study="Yes",CF100&lt;&gt;""),CF:CF*('Moderator Analysis'!F:F-'Moderator Analysis'!J$29-'Moderator Analysis'!J$30*'Moderator Analysis'!E:E)^2,"")</f>
        <v/>
      </c>
      <c r="CN100" s="138"/>
      <c r="CO100" s="140"/>
      <c r="CP100" s="28" t="str">
        <f>IF(AND(Include_study="Yes",Sufficient_data="Yes"),1/'Publication Bias Analysis'!F100^2,"")</f>
        <v/>
      </c>
      <c r="CQ100" s="28" t="str">
        <f>IF(AND(Include_study="Yes",Sufficient_data="Yes"),1/('Publication Bias Analysis'!F:F^2+IF(Additional_model="Fixed effect",0,Calculations!DD$11)),"")</f>
        <v/>
      </c>
      <c r="CR100" s="28" t="str">
        <f>IF(AND(Include_study="Yes",Sufficient_data="Yes"),1/('Publication Bias Analysis'!F:F^2+IF(Additional_model="Fixed effect",0,'Publication Bias Analysis'!L$32)),"")</f>
        <v/>
      </c>
      <c r="CS100" s="28" t="str">
        <f>IF(AND(Include_study="Yes",Sufficient_data="Yes"),'Publication Bias Analysis'!E:E-IF(Trim_and_fill="Off",'Publication Bias Analysis'!I$29,'Publication Bias Analysis'!I$37),"")</f>
        <v/>
      </c>
      <c r="CT100" s="28" t="str">
        <f t="shared" si="246"/>
        <v/>
      </c>
      <c r="CU100" s="28" t="str">
        <f t="shared" si="247"/>
        <v/>
      </c>
      <c r="CV100" s="90" t="str">
        <f t="shared" si="248"/>
        <v/>
      </c>
      <c r="CW100" s="89" t="str">
        <f>IF(AND(Include_study="Yes",Sufficient_data="Yes"),CV:CV+IF(DH:DH&lt;0,-1,1)*COUNTIF(CV$2:CV99,CV:CV),"")</f>
        <v/>
      </c>
      <c r="CX100" s="89" t="str">
        <f>IF(AND(Include_study="Yes",Sufficient_data="Yes"),RANK(DL:DL,DL:DL,1)*IF(DK:DK&lt;0,-1,1)+IF(DK:DK&lt;0,-1,1)*COUNTIF(CV$2:CV99,CV:CV),"")</f>
        <v/>
      </c>
      <c r="CY100" s="89" t="str">
        <f>IF(AND(Include_study="Yes",Sufficient_data="Yes"),RANK(DO:DO,DO:DO,1)*IF(DN:DN&lt;0,-1,1)+IF(DN:DN&lt;0,-1,1)*COUNTIF(CV$2:CV99,CV:CV),"")</f>
        <v/>
      </c>
      <c r="CZ100" s="10" t="e">
        <f>IF(AND(Include_study="Yes",Sufficient_data="Yes"),'Publication Bias Analysis'!E:E,NA())</f>
        <v>#N/A</v>
      </c>
      <c r="DA100" s="40" t="e">
        <f>IF(AND(Include_study="Yes",Sufficient_data="Yes"),'Publication Bias Analysis'!F:F,NA())</f>
        <v>#N/A</v>
      </c>
      <c r="DG100" s="133"/>
      <c r="DH100" s="28" t="str">
        <f>IF(AND(Include_study="Yes",Sufficient_data="Yes"),IF('Publication Bias Analysis'!L$38="Left",CZ:CZ-'Publication Bias Analysis'!I$29,'Publication Bias Analysis'!I$29-'Publication Bias Analysis'!E:E),"")</f>
        <v/>
      </c>
      <c r="DI100" s="28" t="str">
        <f t="shared" si="211"/>
        <v/>
      </c>
      <c r="DJ100" s="40" t="str">
        <f>IF(AND(Include_study="Yes",Sufficient_data="Yes"),1/('Publication Bias Analysis'!F:F^2+IF(Additional_model="Fixed effect",0,$DS$6)),"")</f>
        <v/>
      </c>
      <c r="DK100" s="28" t="str">
        <f>IF(AND(Include_study="Yes",Sufficient_data="Yes"),IF('Publication Bias Analysis'!L$38="Left",CZ:CZ-DS$3,DS$3-'Publication Bias Analysis'!E:E),"")</f>
        <v/>
      </c>
      <c r="DL100" s="28" t="str">
        <f t="shared" si="212"/>
        <v/>
      </c>
      <c r="DM100" s="40" t="str">
        <f>IF(AND(DK100&lt;&gt;"",CW100&lt;=MAX(CW:CW)-DS$7),1/('Publication Bias Analysis'!F:F^2+IF(Additional_model="Fixed effect",0,$DS$13)),"")</f>
        <v/>
      </c>
      <c r="DN100" s="10" t="str">
        <f>IF(AND(Include_study="Yes",Sufficient_data="Yes"),IF('Publication Bias Analysis'!L$38="Left",CZ:CZ-DS$10,DS$10-CZ:CZ),"")</f>
        <v/>
      </c>
      <c r="DO100" s="10" t="str">
        <f t="shared" si="213"/>
        <v/>
      </c>
      <c r="DP100" s="40" t="str">
        <f t="shared" si="249"/>
        <v/>
      </c>
      <c r="EG100" s="133"/>
      <c r="EH100" s="10" t="str">
        <f t="shared" si="207"/>
        <v/>
      </c>
      <c r="EI100" s="40" t="str">
        <f>IF(AND(Include_study="Yes",Sufficient_data="Yes"),Z_score-('Publication Bias Analysis'!P$3+'Publication Bias Analysis'!P$4*Inverse_standard_error),"")</f>
        <v/>
      </c>
      <c r="EK100" s="133"/>
      <c r="EL100" s="10" t="str">
        <f>IF(AND(Include_study="Yes",Sufficient_data="Yes"),(CZ:CZ-SUMPRODUCT(Calculations!CP:CP,'Publication Bias Analysis'!E:E)/SUM(Calculations!CP:CP))/(SQRT(EM:EM)),"")</f>
        <v/>
      </c>
      <c r="EM100" s="10" t="str">
        <f>IF(AND(Include_study="Yes",Sufficient_data="Yes"),'Publication Bias Analysis'!F:F^2-1/(SUM(Calculations!CP:CP)),"")</f>
        <v/>
      </c>
      <c r="EN100" s="14" t="str">
        <f t="shared" si="214"/>
        <v/>
      </c>
      <c r="EO100" s="14" t="str">
        <f t="shared" si="215"/>
        <v/>
      </c>
      <c r="EP100" s="14" t="str">
        <f>IF(AND(Include_study="Yes",Sufficient_data="Yes"),COUNTIFS(EN$2:EN99,"&lt;"&amp;EN100,EO$2:EO99,"&lt;"&amp;EO100)+COUNTIFS(EN101:EN$201,"&lt;"&amp;EN100,EO101:EO$201,"&lt;"&amp;EO100)+COUNTIFS(EN$2:EN99,"&gt;"&amp;EN100,EO$2:EO99,"&gt;"&amp;EO100)+COUNTIFS(EN101:EN$201,"&gt;"&amp;EN100,EO101:EO$201,"&gt;"&amp;EO100),"")</f>
        <v/>
      </c>
      <c r="EQ100" s="83" t="str">
        <f>IF(AND(Include_study="Yes",Sufficient_data="Yes"),COUNTIFS(EN$2:EN99,"&lt;"&amp;EN100,EO$2:EO99,"&gt;"&amp;EO100)+COUNTIFS(EN101:EN$201,"&lt;"&amp;EN100,EO101:EO$201,"&gt;"&amp;EO100)+COUNTIFS(EN$2:EN99,"&gt;"&amp;EN100,EO$2:EO99,"&lt;"&amp;EO100)+COUNTIFS(EN101:EN$201,"&gt;"&amp;EN100,EO101:EO$201,"&lt;"&amp;EO100),"")</f>
        <v/>
      </c>
      <c r="ES100" s="133"/>
      <c r="EX100" s="133"/>
      <c r="EY100" s="10" t="e">
        <f t="shared" si="250"/>
        <v>#N/A</v>
      </c>
      <c r="EZ100" s="10" t="e">
        <f t="shared" si="251"/>
        <v>#N/A</v>
      </c>
      <c r="FA100" s="10" t="str">
        <f t="shared" si="252"/>
        <v/>
      </c>
      <c r="FB100" s="40" t="str">
        <f>IF(AND(Include_study="Yes",Sufficient_data="Yes"),Z_score-('Publication Bias Analysis'!AK128+'Publication Bias Analysis'!AK$31*Inverse_standard_error),"")</f>
        <v/>
      </c>
      <c r="FH100" s="133"/>
      <c r="FI100" s="14" t="str">
        <f>IF(Z_score&lt;&gt;"",RANK('Publication Bias Analysis'!AS:AS,'Publication Bias Analysis'!AS:AS,1)+COUNTIF('Publication Bias Analysis'!AS$2:AS99,'Publication Bias Analysis'!AS100),"")</f>
        <v/>
      </c>
      <c r="FJ100" s="10" t="str">
        <f t="shared" si="253"/>
        <v/>
      </c>
      <c r="FK100" s="10" t="e">
        <f>IF(AND(Include_study="Yes",Sufficient_data="Yes"),'Publication Bias Analysis'!AR100,NA())</f>
        <v>#N/A</v>
      </c>
      <c r="FL100" s="28" t="e">
        <f>IF(AND(Include_study="Yes",Sufficient_data="Yes"),'Publication Bias Analysis'!AS100,NA())</f>
        <v>#N/A</v>
      </c>
      <c r="FM100" s="10" t="str">
        <f>IF(AND(Include_study="Yes",Sufficient_data="Yes"),'Publication Bias Analysis'!AR:AR-AVERAGE('Publication Bias Analysis'!AR:AR),"")</f>
        <v/>
      </c>
      <c r="FN100" s="40" t="str">
        <f>IF(AND(Include_study="Yes",Sufficient_data="Yes"),FL:FL-('Publication Bias Analysis'!AV$30+FK:FK*'Publication Bias Analysis'!AV$31),"")</f>
        <v/>
      </c>
      <c r="FT100" s="133"/>
      <c r="FU100" s="10" t="str">
        <f t="shared" si="254"/>
        <v/>
      </c>
      <c r="FV100" s="19" t="str">
        <f t="shared" si="185"/>
        <v/>
      </c>
      <c r="FW100" s="40" t="str">
        <f t="shared" si="210"/>
        <v/>
      </c>
    </row>
    <row r="101" spans="1:179" x14ac:dyDescent="0.2">
      <c r="A101" s="129"/>
      <c r="B101" s="26" t="str">
        <f t="shared" si="157"/>
        <v/>
      </c>
      <c r="C101" s="26" t="str">
        <f>IF(B101&lt;&gt;"",IF(B101=0,COUNTIF(B$2:B100,0)+1,COUNTIF(B$2:B100,B101)+B101+COUNTIF(B:B,0)),"")</f>
        <v/>
      </c>
      <c r="D101" s="26" t="str">
        <f t="shared" si="216"/>
        <v/>
      </c>
      <c r="E101" s="10" t="str">
        <f>IF(AND(Sufficient_data="Yes",Include_study="Yes",Input!Study_name&lt;&gt;""),Input!Study_name,"")</f>
        <v/>
      </c>
      <c r="F101" s="10" t="str">
        <f>IF(AND(Sufficient_data="Yes",Include_study="Yes"),Input!Correlation,"")</f>
        <v/>
      </c>
      <c r="G101" s="10" t="str">
        <f t="shared" si="217"/>
        <v/>
      </c>
      <c r="H101" s="10" t="str">
        <f>IF(AND(Sufficient_data="Yes",Include_study="Yes"),Input!Number_of_subjects,"")</f>
        <v/>
      </c>
      <c r="I101" s="10" t="str">
        <f t="shared" si="218"/>
        <v/>
      </c>
      <c r="J101" s="10" t="str">
        <f t="shared" si="219"/>
        <v/>
      </c>
      <c r="K101" s="10" t="str">
        <f t="shared" si="220"/>
        <v/>
      </c>
      <c r="L101" s="10" t="str">
        <f t="shared" si="221"/>
        <v/>
      </c>
      <c r="M101" s="10" t="str">
        <f t="shared" si="222"/>
        <v/>
      </c>
      <c r="N101" s="10" t="str">
        <f t="shared" si="223"/>
        <v/>
      </c>
      <c r="O101" s="106" t="str">
        <f t="shared" si="224"/>
        <v/>
      </c>
      <c r="P101" s="68" t="str">
        <f t="shared" si="225"/>
        <v/>
      </c>
      <c r="R101" s="57" t="e">
        <f t="shared" si="226"/>
        <v>#N/A</v>
      </c>
      <c r="S101" s="10" t="e">
        <f t="shared" si="227"/>
        <v>#N/A</v>
      </c>
      <c r="T101" s="40" t="e">
        <f t="shared" si="228"/>
        <v>#N/A</v>
      </c>
      <c r="Y101" s="129"/>
      <c r="Z101" s="26" t="str">
        <f t="shared" si="229"/>
        <v/>
      </c>
      <c r="AA101" s="26" t="str">
        <f>IF(AND(Sufficient_data="Yes",Include_study="Yes",Input!Study_name&lt;&gt;"",Subgroup&lt;&gt;""),Input!Study_name,"")</f>
        <v/>
      </c>
      <c r="AB101" s="10" t="str">
        <f t="shared" si="230"/>
        <v/>
      </c>
      <c r="AC101" s="10" t="str">
        <f>IF(AND(Sufficient_data="Yes",Include_study="Yes",Subgroup&lt;&gt;""),Input!Correlation,"")</f>
        <v/>
      </c>
      <c r="AD101" s="10" t="str">
        <f t="shared" si="158"/>
        <v/>
      </c>
      <c r="AE101" s="10" t="str">
        <f t="shared" si="231"/>
        <v/>
      </c>
      <c r="AF101" s="10" t="str">
        <f t="shared" si="159"/>
        <v/>
      </c>
      <c r="AG101" s="10" t="str">
        <f t="shared" si="232"/>
        <v/>
      </c>
      <c r="AH101" s="4" t="str">
        <f t="shared" si="160"/>
        <v/>
      </c>
      <c r="AI101" s="35" t="str">
        <f t="shared" si="233"/>
        <v/>
      </c>
      <c r="AJ101" s="108" t="str">
        <f t="shared" si="234"/>
        <v/>
      </c>
      <c r="AK101" s="68" t="str">
        <f t="shared" si="235"/>
        <v/>
      </c>
      <c r="AL101" s="9"/>
      <c r="AM101" s="57" t="e">
        <f t="shared" si="161"/>
        <v>#N/A</v>
      </c>
      <c r="AN101" s="10" t="e">
        <f t="shared" si="162"/>
        <v>#N/A</v>
      </c>
      <c r="AO101" s="40" t="e">
        <f t="shared" si="163"/>
        <v>#N/A</v>
      </c>
      <c r="AP101" s="9"/>
      <c r="AQ101" s="71" t="str">
        <f t="shared" si="164"/>
        <v/>
      </c>
      <c r="AR101" s="10" t="str">
        <f>IF(AND(Sufficient_data="Yes",Include_study="Yes",Subgroup&lt;&gt;""),IF(COUNTIFS(Input!F$2:F100,"="&amp;"Yes",Input!C$2:C100,"="&amp;"Yes",Input!G$2:G100,"="&amp;Subgroup)&gt;0,"",Subgroup),"")</f>
        <v/>
      </c>
      <c r="AS101" s="26" t="str">
        <f t="shared" si="165"/>
        <v/>
      </c>
      <c r="AT101" s="14" t="str">
        <f t="shared" si="166"/>
        <v/>
      </c>
      <c r="AU101" s="10" t="str">
        <f t="shared" si="167"/>
        <v/>
      </c>
      <c r="AV101" s="19" t="str">
        <f t="shared" si="168"/>
        <v/>
      </c>
      <c r="AW101" s="10" t="str">
        <f t="shared" si="169"/>
        <v/>
      </c>
      <c r="AX101" s="10" t="str">
        <f t="shared" si="170"/>
        <v/>
      </c>
      <c r="AY101" s="10" t="str">
        <f t="shared" si="236"/>
        <v/>
      </c>
      <c r="AZ101" s="10" t="str">
        <f t="shared" si="171"/>
        <v/>
      </c>
      <c r="BA101" s="10" t="str">
        <f t="shared" si="172"/>
        <v/>
      </c>
      <c r="BB101" s="10" t="str">
        <f t="shared" si="237"/>
        <v/>
      </c>
      <c r="BC101" s="10" t="str">
        <f t="shared" si="173"/>
        <v/>
      </c>
      <c r="BD101" s="26" t="str">
        <f t="shared" si="174"/>
        <v/>
      </c>
      <c r="BE101" s="10" t="str">
        <f t="shared" si="238"/>
        <v/>
      </c>
      <c r="BF101" s="10" t="str">
        <f t="shared" si="239"/>
        <v/>
      </c>
      <c r="BG101" s="10" t="str">
        <f t="shared" si="175"/>
        <v/>
      </c>
      <c r="BH101" s="10" t="str">
        <f t="shared" si="176"/>
        <v/>
      </c>
      <c r="BI101" s="10" t="str">
        <f t="shared" si="240"/>
        <v/>
      </c>
      <c r="BJ101" s="10" t="str">
        <f t="shared" si="241"/>
        <v/>
      </c>
      <c r="BK101" s="10" t="str">
        <f t="shared" si="177"/>
        <v/>
      </c>
      <c r="BL101" s="10" t="str">
        <f t="shared" si="178"/>
        <v/>
      </c>
      <c r="BM101" s="10" t="str">
        <f t="shared" si="179"/>
        <v/>
      </c>
      <c r="BN101" s="10" t="e">
        <f t="shared" si="180"/>
        <v>#N/A</v>
      </c>
      <c r="BO101" s="10" t="str">
        <f t="shared" si="181"/>
        <v/>
      </c>
      <c r="BP101" s="10" t="str">
        <f t="shared" si="182"/>
        <v/>
      </c>
      <c r="BQ101" s="10" t="str">
        <f t="shared" si="242"/>
        <v/>
      </c>
      <c r="BR101" s="28" t="str">
        <f t="shared" si="183"/>
        <v/>
      </c>
      <c r="BS101" s="40" t="str">
        <f t="shared" si="209"/>
        <v/>
      </c>
      <c r="BX101" s="138"/>
      <c r="BY101" s="10" t="e">
        <f t="shared" si="243"/>
        <v>#N/A</v>
      </c>
      <c r="BZ101" s="10" t="e">
        <f t="shared" si="244"/>
        <v>#N/A</v>
      </c>
      <c r="CA101" s="10" t="str">
        <f t="shared" si="245"/>
        <v/>
      </c>
      <c r="CB101" s="10" t="str">
        <f>IF(AND(Sufficient_data="Yes",Include_study="Yes",Moderator&lt;&gt;""),'Moderator Analysis'!F:F-CL$2,"")</f>
        <v/>
      </c>
      <c r="CC101" s="10" t="str">
        <f>IF(AND(Sufficient_data="Yes",Include_study="Yes",Moderator&lt;&gt;""),'Moderator Analysis'!E:E-CL$3,"")</f>
        <v/>
      </c>
      <c r="CD101" s="40" t="str">
        <f>IF(AND(Sufficient_data="Yes",Include_study="Yes",Moderator&lt;&gt;""),CA:CA*('Moderator Analysis'!F:F-CL$5-CL$4*'Moderator Analysis'!E:E)^2,"")</f>
        <v/>
      </c>
      <c r="CE101" s="9"/>
      <c r="CF101" s="75" t="str">
        <f t="shared" si="184"/>
        <v/>
      </c>
      <c r="CG101" s="18" t="str">
        <f>IF(AND(Sufficient_data="Yes",Include_study="Yes",CF101&lt;&gt;""),'Moderator Analysis'!F:F-'Moderator Analysis'!J$37,"")</f>
        <v/>
      </c>
      <c r="CH101" s="18" t="str">
        <f>IF(AND(Sufficient_data="Yes",Include_study="Yes",CF101&lt;&gt;""),'Moderator Analysis'!E:E-SUMPRODUCT('Moderator Analysis'!E:E,CF:CF)/SUM(CF:CF),"")</f>
        <v/>
      </c>
      <c r="CI101" s="79" t="str">
        <f>IF(AND(Sufficient_data="Yes",Include_study="Yes",CF101&lt;&gt;""),CF:CF*('Moderator Analysis'!F:F-'Moderator Analysis'!J$29-'Moderator Analysis'!J$30*'Moderator Analysis'!E:E)^2,"")</f>
        <v/>
      </c>
      <c r="CN101" s="138"/>
      <c r="CO101" s="140"/>
      <c r="CP101" s="28" t="str">
        <f>IF(AND(Include_study="Yes",Sufficient_data="Yes"),1/'Publication Bias Analysis'!F101^2,"")</f>
        <v/>
      </c>
      <c r="CQ101" s="28" t="str">
        <f>IF(AND(Include_study="Yes",Sufficient_data="Yes"),1/('Publication Bias Analysis'!F:F^2+IF(Additional_model="Fixed effect",0,Calculations!DD$11)),"")</f>
        <v/>
      </c>
      <c r="CR101" s="28" t="str">
        <f>IF(AND(Include_study="Yes",Sufficient_data="Yes"),1/('Publication Bias Analysis'!F:F^2+IF(Additional_model="Fixed effect",0,'Publication Bias Analysis'!L$32)),"")</f>
        <v/>
      </c>
      <c r="CS101" s="28" t="str">
        <f>IF(AND(Include_study="Yes",Sufficient_data="Yes"),'Publication Bias Analysis'!E:E-IF(Trim_and_fill="Off",'Publication Bias Analysis'!I$29,'Publication Bias Analysis'!I$37),"")</f>
        <v/>
      </c>
      <c r="CT101" s="28" t="str">
        <f t="shared" si="246"/>
        <v/>
      </c>
      <c r="CU101" s="28" t="str">
        <f t="shared" si="247"/>
        <v/>
      </c>
      <c r="CV101" s="90" t="str">
        <f t="shared" si="248"/>
        <v/>
      </c>
      <c r="CW101" s="89" t="str">
        <f>IF(AND(Include_study="Yes",Sufficient_data="Yes"),CV:CV+IF(DH:DH&lt;0,-1,1)*COUNTIF(CV$2:CV100,CV:CV),"")</f>
        <v/>
      </c>
      <c r="CX101" s="89" t="str">
        <f>IF(AND(Include_study="Yes",Sufficient_data="Yes"),RANK(DL:DL,DL:DL,1)*IF(DK:DK&lt;0,-1,1)+IF(DK:DK&lt;0,-1,1)*COUNTIF(CV$2:CV100,CV:CV),"")</f>
        <v/>
      </c>
      <c r="CY101" s="89" t="str">
        <f>IF(AND(Include_study="Yes",Sufficient_data="Yes"),RANK(DO:DO,DO:DO,1)*IF(DN:DN&lt;0,-1,1)+IF(DN:DN&lt;0,-1,1)*COUNTIF(CV$2:CV100,CV:CV),"")</f>
        <v/>
      </c>
      <c r="CZ101" s="10" t="e">
        <f>IF(AND(Include_study="Yes",Sufficient_data="Yes"),'Publication Bias Analysis'!E:E,NA())</f>
        <v>#N/A</v>
      </c>
      <c r="DA101" s="40" t="e">
        <f>IF(AND(Include_study="Yes",Sufficient_data="Yes"),'Publication Bias Analysis'!F:F,NA())</f>
        <v>#N/A</v>
      </c>
      <c r="DG101" s="133"/>
      <c r="DH101" s="28" t="str">
        <f>IF(AND(Include_study="Yes",Sufficient_data="Yes"),IF('Publication Bias Analysis'!L$38="Left",CZ:CZ-'Publication Bias Analysis'!I$29,'Publication Bias Analysis'!I$29-'Publication Bias Analysis'!E:E),"")</f>
        <v/>
      </c>
      <c r="DI101" s="28" t="str">
        <f t="shared" si="211"/>
        <v/>
      </c>
      <c r="DJ101" s="40" t="str">
        <f>IF(AND(Include_study="Yes",Sufficient_data="Yes"),1/('Publication Bias Analysis'!F:F^2+IF(Additional_model="Fixed effect",0,$DS$6)),"")</f>
        <v/>
      </c>
      <c r="DK101" s="28" t="str">
        <f>IF(AND(Include_study="Yes",Sufficient_data="Yes"),IF('Publication Bias Analysis'!L$38="Left",CZ:CZ-DS$3,DS$3-'Publication Bias Analysis'!E:E),"")</f>
        <v/>
      </c>
      <c r="DL101" s="28" t="str">
        <f t="shared" si="212"/>
        <v/>
      </c>
      <c r="DM101" s="40" t="str">
        <f>IF(AND(DK101&lt;&gt;"",CW101&lt;=MAX(CW:CW)-DS$7),1/('Publication Bias Analysis'!F:F^2+IF(Additional_model="Fixed effect",0,$DS$13)),"")</f>
        <v/>
      </c>
      <c r="DN101" s="10" t="str">
        <f>IF(AND(Include_study="Yes",Sufficient_data="Yes"),IF('Publication Bias Analysis'!L$38="Left",CZ:CZ-DS$10,DS$10-CZ:CZ),"")</f>
        <v/>
      </c>
      <c r="DO101" s="10" t="str">
        <f t="shared" si="213"/>
        <v/>
      </c>
      <c r="DP101" s="40" t="str">
        <f t="shared" si="249"/>
        <v/>
      </c>
      <c r="EG101" s="133"/>
      <c r="EH101" s="10" t="str">
        <f t="shared" si="207"/>
        <v/>
      </c>
      <c r="EI101" s="40" t="str">
        <f>IF(AND(Include_study="Yes",Sufficient_data="Yes"),Z_score-('Publication Bias Analysis'!P$3+'Publication Bias Analysis'!P$4*Inverse_standard_error),"")</f>
        <v/>
      </c>
      <c r="EK101" s="133"/>
      <c r="EL101" s="10" t="str">
        <f>IF(AND(Include_study="Yes",Sufficient_data="Yes"),(CZ:CZ-SUMPRODUCT(Calculations!CP:CP,'Publication Bias Analysis'!E:E)/SUM(Calculations!CP:CP))/(SQRT(EM:EM)),"")</f>
        <v/>
      </c>
      <c r="EM101" s="10" t="str">
        <f>IF(AND(Include_study="Yes",Sufficient_data="Yes"),'Publication Bias Analysis'!F:F^2-1/(SUM(Calculations!CP:CP)),"")</f>
        <v/>
      </c>
      <c r="EN101" s="14" t="str">
        <f t="shared" si="214"/>
        <v/>
      </c>
      <c r="EO101" s="14" t="str">
        <f t="shared" si="215"/>
        <v/>
      </c>
      <c r="EP101" s="14" t="str">
        <f>IF(AND(Include_study="Yes",Sufficient_data="Yes"),COUNTIFS(EN$2:EN100,"&lt;"&amp;EN101,EO$2:EO100,"&lt;"&amp;EO101)+COUNTIFS(EN102:EN$201,"&lt;"&amp;EN101,EO102:EO$201,"&lt;"&amp;EO101)+COUNTIFS(EN$2:EN100,"&gt;"&amp;EN101,EO$2:EO100,"&gt;"&amp;EO101)+COUNTIFS(EN102:EN$201,"&gt;"&amp;EN101,EO102:EO$201,"&gt;"&amp;EO101),"")</f>
        <v/>
      </c>
      <c r="EQ101" s="83" t="str">
        <f>IF(AND(Include_study="Yes",Sufficient_data="Yes"),COUNTIFS(EN$2:EN100,"&lt;"&amp;EN101,EO$2:EO100,"&gt;"&amp;EO101)+COUNTIFS(EN102:EN$201,"&lt;"&amp;EN101,EO102:EO$201,"&gt;"&amp;EO101)+COUNTIFS(EN$2:EN100,"&gt;"&amp;EN101,EO$2:EO100,"&lt;"&amp;EO101)+COUNTIFS(EN102:EN$201,"&gt;"&amp;EN101,EO102:EO$201,"&lt;"&amp;EO101),"")</f>
        <v/>
      </c>
      <c r="ES101" s="133"/>
      <c r="EX101" s="133"/>
      <c r="EY101" s="10" t="e">
        <f t="shared" si="250"/>
        <v>#N/A</v>
      </c>
      <c r="EZ101" s="10" t="e">
        <f t="shared" si="251"/>
        <v>#N/A</v>
      </c>
      <c r="FA101" s="10" t="str">
        <f t="shared" si="252"/>
        <v/>
      </c>
      <c r="FB101" s="40" t="str">
        <f>IF(AND(Include_study="Yes",Sufficient_data="Yes"),Z_score-('Publication Bias Analysis'!AK129+'Publication Bias Analysis'!AK$31*Inverse_standard_error),"")</f>
        <v/>
      </c>
      <c r="FH101" s="133"/>
      <c r="FI101" s="14" t="str">
        <f>IF(Z_score&lt;&gt;"",RANK('Publication Bias Analysis'!AS:AS,'Publication Bias Analysis'!AS:AS,1)+COUNTIF('Publication Bias Analysis'!AS$2:AS100,'Publication Bias Analysis'!AS101),"")</f>
        <v/>
      </c>
      <c r="FJ101" s="10" t="str">
        <f t="shared" si="253"/>
        <v/>
      </c>
      <c r="FK101" s="10" t="e">
        <f>IF(AND(Include_study="Yes",Sufficient_data="Yes"),'Publication Bias Analysis'!AR101,NA())</f>
        <v>#N/A</v>
      </c>
      <c r="FL101" s="28" t="e">
        <f>IF(AND(Include_study="Yes",Sufficient_data="Yes"),'Publication Bias Analysis'!AS101,NA())</f>
        <v>#N/A</v>
      </c>
      <c r="FM101" s="10" t="str">
        <f>IF(AND(Include_study="Yes",Sufficient_data="Yes"),'Publication Bias Analysis'!AR:AR-AVERAGE('Publication Bias Analysis'!AR:AR),"")</f>
        <v/>
      </c>
      <c r="FN101" s="40" t="str">
        <f>IF(AND(Include_study="Yes",Sufficient_data="Yes"),FL:FL-('Publication Bias Analysis'!AV$30+FK:FK*'Publication Bias Analysis'!AV$31),"")</f>
        <v/>
      </c>
      <c r="FT101" s="133"/>
      <c r="FU101" s="10" t="str">
        <f t="shared" si="254"/>
        <v/>
      </c>
      <c r="FV101" s="19" t="str">
        <f t="shared" si="185"/>
        <v/>
      </c>
      <c r="FW101" s="40" t="str">
        <f t="shared" si="210"/>
        <v/>
      </c>
    </row>
    <row r="102" spans="1:179" x14ac:dyDescent="0.2">
      <c r="A102" s="129"/>
      <c r="B102" s="26" t="str">
        <f t="shared" si="157"/>
        <v/>
      </c>
      <c r="C102" s="26" t="str">
        <f>IF(B102&lt;&gt;"",IF(B102=0,COUNTIF(B$2:B101,0)+1,COUNTIF(B$2:B101,B102)+B102+COUNTIF(B:B,0)),"")</f>
        <v/>
      </c>
      <c r="D102" s="26" t="str">
        <f t="shared" si="216"/>
        <v/>
      </c>
      <c r="E102" s="10" t="str">
        <f>IF(AND(Sufficient_data="Yes",Include_study="Yes",Input!Study_name&lt;&gt;""),Input!Study_name,"")</f>
        <v/>
      </c>
      <c r="F102" s="10" t="str">
        <f>IF(AND(Sufficient_data="Yes",Include_study="Yes"),Input!Correlation,"")</f>
        <v/>
      </c>
      <c r="G102" s="10" t="str">
        <f t="shared" si="217"/>
        <v/>
      </c>
      <c r="H102" s="10" t="str">
        <f>IF(AND(Sufficient_data="Yes",Include_study="Yes"),Input!Number_of_subjects,"")</f>
        <v/>
      </c>
      <c r="I102" s="10" t="str">
        <f t="shared" si="218"/>
        <v/>
      </c>
      <c r="J102" s="10" t="str">
        <f t="shared" si="219"/>
        <v/>
      </c>
      <c r="K102" s="10" t="str">
        <f t="shared" si="220"/>
        <v/>
      </c>
      <c r="L102" s="10" t="str">
        <f t="shared" si="221"/>
        <v/>
      </c>
      <c r="M102" s="10" t="str">
        <f t="shared" si="222"/>
        <v/>
      </c>
      <c r="N102" s="10" t="str">
        <f t="shared" si="223"/>
        <v/>
      </c>
      <c r="O102" s="106" t="str">
        <f t="shared" si="224"/>
        <v/>
      </c>
      <c r="P102" s="68" t="str">
        <f t="shared" si="225"/>
        <v/>
      </c>
      <c r="R102" s="57" t="e">
        <f t="shared" si="226"/>
        <v>#N/A</v>
      </c>
      <c r="S102" s="10" t="e">
        <f t="shared" si="227"/>
        <v>#N/A</v>
      </c>
      <c r="T102" s="40" t="e">
        <f t="shared" si="228"/>
        <v>#N/A</v>
      </c>
      <c r="Y102" s="129"/>
      <c r="Z102" s="26" t="str">
        <f t="shared" si="229"/>
        <v/>
      </c>
      <c r="AA102" s="26" t="str">
        <f>IF(AND(Sufficient_data="Yes",Include_study="Yes",Input!Study_name&lt;&gt;"",Subgroup&lt;&gt;""),Input!Study_name,"")</f>
        <v/>
      </c>
      <c r="AB102" s="10" t="str">
        <f t="shared" si="230"/>
        <v/>
      </c>
      <c r="AC102" s="10" t="str">
        <f>IF(AND(Sufficient_data="Yes",Include_study="Yes",Subgroup&lt;&gt;""),Input!Correlation,"")</f>
        <v/>
      </c>
      <c r="AD102" s="10" t="str">
        <f t="shared" si="158"/>
        <v/>
      </c>
      <c r="AE102" s="10" t="str">
        <f t="shared" si="231"/>
        <v/>
      </c>
      <c r="AF102" s="10" t="str">
        <f t="shared" si="159"/>
        <v/>
      </c>
      <c r="AG102" s="10" t="str">
        <f t="shared" si="232"/>
        <v/>
      </c>
      <c r="AH102" s="4" t="str">
        <f t="shared" si="160"/>
        <v/>
      </c>
      <c r="AI102" s="35" t="str">
        <f t="shared" si="233"/>
        <v/>
      </c>
      <c r="AJ102" s="108" t="str">
        <f t="shared" si="234"/>
        <v/>
      </c>
      <c r="AK102" s="68" t="str">
        <f t="shared" si="235"/>
        <v/>
      </c>
      <c r="AL102" s="9"/>
      <c r="AM102" s="57" t="e">
        <f t="shared" si="161"/>
        <v>#N/A</v>
      </c>
      <c r="AN102" s="10" t="e">
        <f t="shared" si="162"/>
        <v>#N/A</v>
      </c>
      <c r="AO102" s="40" t="e">
        <f t="shared" si="163"/>
        <v>#N/A</v>
      </c>
      <c r="AP102" s="9"/>
      <c r="AQ102" s="71" t="str">
        <f t="shared" si="164"/>
        <v/>
      </c>
      <c r="AR102" s="10" t="str">
        <f>IF(AND(Sufficient_data="Yes",Include_study="Yes",Subgroup&lt;&gt;""),IF(COUNTIFS(Input!F$2:F101,"="&amp;"Yes",Input!C$2:C101,"="&amp;"Yes",Input!G$2:G101,"="&amp;Subgroup)&gt;0,"",Subgroup),"")</f>
        <v/>
      </c>
      <c r="AS102" s="26" t="str">
        <f t="shared" si="165"/>
        <v/>
      </c>
      <c r="AT102" s="14" t="str">
        <f t="shared" si="166"/>
        <v/>
      </c>
      <c r="AU102" s="10" t="str">
        <f t="shared" si="167"/>
        <v/>
      </c>
      <c r="AV102" s="19" t="str">
        <f t="shared" si="168"/>
        <v/>
      </c>
      <c r="AW102" s="10" t="str">
        <f t="shared" si="169"/>
        <v/>
      </c>
      <c r="AX102" s="10" t="str">
        <f t="shared" si="170"/>
        <v/>
      </c>
      <c r="AY102" s="10" t="str">
        <f t="shared" si="236"/>
        <v/>
      </c>
      <c r="AZ102" s="10" t="str">
        <f t="shared" si="171"/>
        <v/>
      </c>
      <c r="BA102" s="10" t="str">
        <f t="shared" si="172"/>
        <v/>
      </c>
      <c r="BB102" s="10" t="str">
        <f t="shared" si="237"/>
        <v/>
      </c>
      <c r="BC102" s="10" t="str">
        <f t="shared" si="173"/>
        <v/>
      </c>
      <c r="BD102" s="26" t="str">
        <f t="shared" si="174"/>
        <v/>
      </c>
      <c r="BE102" s="10" t="str">
        <f t="shared" si="238"/>
        <v/>
      </c>
      <c r="BF102" s="10" t="str">
        <f t="shared" si="239"/>
        <v/>
      </c>
      <c r="BG102" s="10" t="str">
        <f t="shared" si="175"/>
        <v/>
      </c>
      <c r="BH102" s="10" t="str">
        <f t="shared" si="176"/>
        <v/>
      </c>
      <c r="BI102" s="10" t="str">
        <f t="shared" si="240"/>
        <v/>
      </c>
      <c r="BJ102" s="10" t="str">
        <f t="shared" si="241"/>
        <v/>
      </c>
      <c r="BK102" s="10" t="str">
        <f t="shared" si="177"/>
        <v/>
      </c>
      <c r="BL102" s="10" t="str">
        <f t="shared" si="178"/>
        <v/>
      </c>
      <c r="BM102" s="10" t="str">
        <f t="shared" si="179"/>
        <v/>
      </c>
      <c r="BN102" s="10" t="e">
        <f t="shared" si="180"/>
        <v>#N/A</v>
      </c>
      <c r="BO102" s="10" t="str">
        <f t="shared" si="181"/>
        <v/>
      </c>
      <c r="BP102" s="10" t="str">
        <f t="shared" si="182"/>
        <v/>
      </c>
      <c r="BQ102" s="10" t="str">
        <f t="shared" si="242"/>
        <v/>
      </c>
      <c r="BR102" s="28" t="str">
        <f t="shared" si="183"/>
        <v/>
      </c>
      <c r="BS102" s="40" t="str">
        <f t="shared" si="209"/>
        <v/>
      </c>
      <c r="BX102" s="138"/>
      <c r="BY102" s="10" t="e">
        <f t="shared" si="243"/>
        <v>#N/A</v>
      </c>
      <c r="BZ102" s="10" t="e">
        <f t="shared" si="244"/>
        <v>#N/A</v>
      </c>
      <c r="CA102" s="10" t="str">
        <f t="shared" si="245"/>
        <v/>
      </c>
      <c r="CB102" s="10" t="str">
        <f>IF(AND(Sufficient_data="Yes",Include_study="Yes",Moderator&lt;&gt;""),'Moderator Analysis'!F:F-CL$2,"")</f>
        <v/>
      </c>
      <c r="CC102" s="10" t="str">
        <f>IF(AND(Sufficient_data="Yes",Include_study="Yes",Moderator&lt;&gt;""),'Moderator Analysis'!E:E-CL$3,"")</f>
        <v/>
      </c>
      <c r="CD102" s="40" t="str">
        <f>IF(AND(Sufficient_data="Yes",Include_study="Yes",Moderator&lt;&gt;""),CA:CA*('Moderator Analysis'!F:F-CL$5-CL$4*'Moderator Analysis'!E:E)^2,"")</f>
        <v/>
      </c>
      <c r="CE102" s="9"/>
      <c r="CF102" s="75" t="str">
        <f t="shared" si="184"/>
        <v/>
      </c>
      <c r="CG102" s="18" t="str">
        <f>IF(AND(Sufficient_data="Yes",Include_study="Yes",CF102&lt;&gt;""),'Moderator Analysis'!F:F-'Moderator Analysis'!J$37,"")</f>
        <v/>
      </c>
      <c r="CH102" s="18" t="str">
        <f>IF(AND(Sufficient_data="Yes",Include_study="Yes",CF102&lt;&gt;""),'Moderator Analysis'!E:E-SUMPRODUCT('Moderator Analysis'!E:E,CF:CF)/SUM(CF:CF),"")</f>
        <v/>
      </c>
      <c r="CI102" s="79" t="str">
        <f>IF(AND(Sufficient_data="Yes",Include_study="Yes",CF102&lt;&gt;""),CF:CF*('Moderator Analysis'!F:F-'Moderator Analysis'!J$29-'Moderator Analysis'!J$30*'Moderator Analysis'!E:E)^2,"")</f>
        <v/>
      </c>
      <c r="CN102" s="138"/>
      <c r="CO102" s="140"/>
      <c r="CP102" s="28" t="str">
        <f>IF(AND(Include_study="Yes",Sufficient_data="Yes"),1/'Publication Bias Analysis'!F102^2,"")</f>
        <v/>
      </c>
      <c r="CQ102" s="28" t="str">
        <f>IF(AND(Include_study="Yes",Sufficient_data="Yes"),1/('Publication Bias Analysis'!F:F^2+IF(Additional_model="Fixed effect",0,Calculations!DD$11)),"")</f>
        <v/>
      </c>
      <c r="CR102" s="28" t="str">
        <f>IF(AND(Include_study="Yes",Sufficient_data="Yes"),1/('Publication Bias Analysis'!F:F^2+IF(Additional_model="Fixed effect",0,'Publication Bias Analysis'!L$32)),"")</f>
        <v/>
      </c>
      <c r="CS102" s="28" t="str">
        <f>IF(AND(Include_study="Yes",Sufficient_data="Yes"),'Publication Bias Analysis'!E:E-IF(Trim_and_fill="Off",'Publication Bias Analysis'!I$29,'Publication Bias Analysis'!I$37),"")</f>
        <v/>
      </c>
      <c r="CT102" s="28" t="str">
        <f t="shared" si="246"/>
        <v/>
      </c>
      <c r="CU102" s="28" t="str">
        <f t="shared" si="247"/>
        <v/>
      </c>
      <c r="CV102" s="90" t="str">
        <f t="shared" si="248"/>
        <v/>
      </c>
      <c r="CW102" s="89" t="str">
        <f>IF(AND(Include_study="Yes",Sufficient_data="Yes"),CV:CV+IF(DH:DH&lt;0,-1,1)*COUNTIF(CV$2:CV101,CV:CV),"")</f>
        <v/>
      </c>
      <c r="CX102" s="89" t="str">
        <f>IF(AND(Include_study="Yes",Sufficient_data="Yes"),RANK(DL:DL,DL:DL,1)*IF(DK:DK&lt;0,-1,1)+IF(DK:DK&lt;0,-1,1)*COUNTIF(CV$2:CV101,CV:CV),"")</f>
        <v/>
      </c>
      <c r="CY102" s="89" t="str">
        <f>IF(AND(Include_study="Yes",Sufficient_data="Yes"),RANK(DO:DO,DO:DO,1)*IF(DN:DN&lt;0,-1,1)+IF(DN:DN&lt;0,-1,1)*COUNTIF(CV$2:CV101,CV:CV),"")</f>
        <v/>
      </c>
      <c r="CZ102" s="10" t="e">
        <f>IF(AND(Include_study="Yes",Sufficient_data="Yes"),'Publication Bias Analysis'!E:E,NA())</f>
        <v>#N/A</v>
      </c>
      <c r="DA102" s="40" t="e">
        <f>IF(AND(Include_study="Yes",Sufficient_data="Yes"),'Publication Bias Analysis'!F:F,NA())</f>
        <v>#N/A</v>
      </c>
      <c r="DG102" s="133"/>
      <c r="DH102" s="28" t="str">
        <f>IF(AND(Include_study="Yes",Sufficient_data="Yes"),IF('Publication Bias Analysis'!L$38="Left",CZ:CZ-'Publication Bias Analysis'!I$29,'Publication Bias Analysis'!I$29-'Publication Bias Analysis'!E:E),"")</f>
        <v/>
      </c>
      <c r="DI102" s="28" t="str">
        <f t="shared" si="211"/>
        <v/>
      </c>
      <c r="DJ102" s="40" t="str">
        <f>IF(AND(Include_study="Yes",Sufficient_data="Yes"),1/('Publication Bias Analysis'!F:F^2+IF(Additional_model="Fixed effect",0,$DS$6)),"")</f>
        <v/>
      </c>
      <c r="DK102" s="28" t="str">
        <f>IF(AND(Include_study="Yes",Sufficient_data="Yes"),IF('Publication Bias Analysis'!L$38="Left",CZ:CZ-DS$3,DS$3-'Publication Bias Analysis'!E:E),"")</f>
        <v/>
      </c>
      <c r="DL102" s="28" t="str">
        <f t="shared" si="212"/>
        <v/>
      </c>
      <c r="DM102" s="40" t="str">
        <f>IF(AND(DK102&lt;&gt;"",CW102&lt;=MAX(CW:CW)-DS$7),1/('Publication Bias Analysis'!F:F^2+IF(Additional_model="Fixed effect",0,$DS$13)),"")</f>
        <v/>
      </c>
      <c r="DN102" s="10" t="str">
        <f>IF(AND(Include_study="Yes",Sufficient_data="Yes"),IF('Publication Bias Analysis'!L$38="Left",CZ:CZ-DS$10,DS$10-CZ:CZ),"")</f>
        <v/>
      </c>
      <c r="DO102" s="10" t="str">
        <f t="shared" si="213"/>
        <v/>
      </c>
      <c r="DP102" s="40" t="str">
        <f t="shared" si="249"/>
        <v/>
      </c>
      <c r="EG102" s="133"/>
      <c r="EH102" s="10" t="str">
        <f t="shared" si="207"/>
        <v/>
      </c>
      <c r="EI102" s="40" t="str">
        <f>IF(AND(Include_study="Yes",Sufficient_data="Yes"),Z_score-('Publication Bias Analysis'!P$3+'Publication Bias Analysis'!P$4*Inverse_standard_error),"")</f>
        <v/>
      </c>
      <c r="EK102" s="133"/>
      <c r="EL102" s="10" t="str">
        <f>IF(AND(Include_study="Yes",Sufficient_data="Yes"),(CZ:CZ-SUMPRODUCT(Calculations!CP:CP,'Publication Bias Analysis'!E:E)/SUM(Calculations!CP:CP))/(SQRT(EM:EM)),"")</f>
        <v/>
      </c>
      <c r="EM102" s="10" t="str">
        <f>IF(AND(Include_study="Yes",Sufficient_data="Yes"),'Publication Bias Analysis'!F:F^2-1/(SUM(Calculations!CP:CP)),"")</f>
        <v/>
      </c>
      <c r="EN102" s="14" t="str">
        <f t="shared" si="214"/>
        <v/>
      </c>
      <c r="EO102" s="14" t="str">
        <f t="shared" si="215"/>
        <v/>
      </c>
      <c r="EP102" s="14" t="str">
        <f>IF(AND(Include_study="Yes",Sufficient_data="Yes"),COUNTIFS(EN$2:EN101,"&lt;"&amp;EN102,EO$2:EO101,"&lt;"&amp;EO102)+COUNTIFS(EN103:EN$201,"&lt;"&amp;EN102,EO103:EO$201,"&lt;"&amp;EO102)+COUNTIFS(EN$2:EN101,"&gt;"&amp;EN102,EO$2:EO101,"&gt;"&amp;EO102)+COUNTIFS(EN103:EN$201,"&gt;"&amp;EN102,EO103:EO$201,"&gt;"&amp;EO102),"")</f>
        <v/>
      </c>
      <c r="EQ102" s="83" t="str">
        <f>IF(AND(Include_study="Yes",Sufficient_data="Yes"),COUNTIFS(EN$2:EN101,"&lt;"&amp;EN102,EO$2:EO101,"&gt;"&amp;EO102)+COUNTIFS(EN103:EN$201,"&lt;"&amp;EN102,EO103:EO$201,"&gt;"&amp;EO102)+COUNTIFS(EN$2:EN101,"&gt;"&amp;EN102,EO$2:EO101,"&lt;"&amp;EO102)+COUNTIFS(EN103:EN$201,"&gt;"&amp;EN102,EO103:EO$201,"&lt;"&amp;EO102),"")</f>
        <v/>
      </c>
      <c r="ES102" s="133"/>
      <c r="EX102" s="133"/>
      <c r="EY102" s="10" t="e">
        <f t="shared" si="250"/>
        <v>#N/A</v>
      </c>
      <c r="EZ102" s="10" t="e">
        <f t="shared" si="251"/>
        <v>#N/A</v>
      </c>
      <c r="FA102" s="10" t="str">
        <f t="shared" si="252"/>
        <v/>
      </c>
      <c r="FB102" s="40" t="str">
        <f>IF(AND(Include_study="Yes",Sufficient_data="Yes"),Z_score-('Publication Bias Analysis'!AK130+'Publication Bias Analysis'!AK$31*Inverse_standard_error),"")</f>
        <v/>
      </c>
      <c r="FH102" s="133"/>
      <c r="FI102" s="14" t="str">
        <f>IF(Z_score&lt;&gt;"",RANK('Publication Bias Analysis'!AS:AS,'Publication Bias Analysis'!AS:AS,1)+COUNTIF('Publication Bias Analysis'!AS$2:AS101,'Publication Bias Analysis'!AS102),"")</f>
        <v/>
      </c>
      <c r="FJ102" s="10" t="str">
        <f t="shared" si="253"/>
        <v/>
      </c>
      <c r="FK102" s="10" t="e">
        <f>IF(AND(Include_study="Yes",Sufficient_data="Yes"),'Publication Bias Analysis'!AR102,NA())</f>
        <v>#N/A</v>
      </c>
      <c r="FL102" s="28" t="e">
        <f>IF(AND(Include_study="Yes",Sufficient_data="Yes"),'Publication Bias Analysis'!AS102,NA())</f>
        <v>#N/A</v>
      </c>
      <c r="FM102" s="10" t="str">
        <f>IF(AND(Include_study="Yes",Sufficient_data="Yes"),'Publication Bias Analysis'!AR:AR-AVERAGE('Publication Bias Analysis'!AR:AR),"")</f>
        <v/>
      </c>
      <c r="FN102" s="40" t="str">
        <f>IF(AND(Include_study="Yes",Sufficient_data="Yes"),FL:FL-('Publication Bias Analysis'!AV$30+FK:FK*'Publication Bias Analysis'!AV$31),"")</f>
        <v/>
      </c>
      <c r="FT102" s="133"/>
      <c r="FU102" s="10" t="str">
        <f t="shared" si="254"/>
        <v/>
      </c>
      <c r="FV102" s="19" t="str">
        <f t="shared" si="185"/>
        <v/>
      </c>
      <c r="FW102" s="40" t="str">
        <f t="shared" si="210"/>
        <v/>
      </c>
    </row>
    <row r="103" spans="1:179" x14ac:dyDescent="0.2">
      <c r="A103" s="129"/>
      <c r="B103" s="26" t="str">
        <f t="shared" si="157"/>
        <v/>
      </c>
      <c r="C103" s="26" t="str">
        <f>IF(B103&lt;&gt;"",IF(B103=0,COUNTIF(B$2:B102,0)+1,COUNTIF(B$2:B102,B103)+B103+COUNTIF(B:B,0)),"")</f>
        <v/>
      </c>
      <c r="D103" s="26" t="str">
        <f t="shared" si="216"/>
        <v/>
      </c>
      <c r="E103" s="10" t="str">
        <f>IF(AND(Sufficient_data="Yes",Include_study="Yes",Input!Study_name&lt;&gt;""),Input!Study_name,"")</f>
        <v/>
      </c>
      <c r="F103" s="10" t="str">
        <f>IF(AND(Sufficient_data="Yes",Include_study="Yes"),Input!Correlation,"")</f>
        <v/>
      </c>
      <c r="G103" s="10" t="str">
        <f t="shared" si="217"/>
        <v/>
      </c>
      <c r="H103" s="10" t="str">
        <f>IF(AND(Sufficient_data="Yes",Include_study="Yes"),Input!Number_of_subjects,"")</f>
        <v/>
      </c>
      <c r="I103" s="10" t="str">
        <f t="shared" si="218"/>
        <v/>
      </c>
      <c r="J103" s="10" t="str">
        <f t="shared" si="219"/>
        <v/>
      </c>
      <c r="K103" s="10" t="str">
        <f t="shared" si="220"/>
        <v/>
      </c>
      <c r="L103" s="10" t="str">
        <f t="shared" si="221"/>
        <v/>
      </c>
      <c r="M103" s="10" t="str">
        <f t="shared" si="222"/>
        <v/>
      </c>
      <c r="N103" s="10" t="str">
        <f t="shared" si="223"/>
        <v/>
      </c>
      <c r="O103" s="106" t="str">
        <f t="shared" si="224"/>
        <v/>
      </c>
      <c r="P103" s="68" t="str">
        <f t="shared" si="225"/>
        <v/>
      </c>
      <c r="R103" s="57" t="e">
        <f t="shared" si="226"/>
        <v>#N/A</v>
      </c>
      <c r="S103" s="10" t="e">
        <f t="shared" si="227"/>
        <v>#N/A</v>
      </c>
      <c r="T103" s="40" t="e">
        <f t="shared" si="228"/>
        <v>#N/A</v>
      </c>
      <c r="Y103" s="129"/>
      <c r="Z103" s="26" t="str">
        <f t="shared" si="229"/>
        <v/>
      </c>
      <c r="AA103" s="26" t="str">
        <f>IF(AND(Sufficient_data="Yes",Include_study="Yes",Input!Study_name&lt;&gt;"",Subgroup&lt;&gt;""),Input!Study_name,"")</f>
        <v/>
      </c>
      <c r="AB103" s="10" t="str">
        <f t="shared" si="230"/>
        <v/>
      </c>
      <c r="AC103" s="10" t="str">
        <f>IF(AND(Sufficient_data="Yes",Include_study="Yes",Subgroup&lt;&gt;""),Input!Correlation,"")</f>
        <v/>
      </c>
      <c r="AD103" s="10" t="str">
        <f t="shared" si="158"/>
        <v/>
      </c>
      <c r="AE103" s="10" t="str">
        <f t="shared" si="231"/>
        <v/>
      </c>
      <c r="AF103" s="10" t="str">
        <f t="shared" si="159"/>
        <v/>
      </c>
      <c r="AG103" s="10" t="str">
        <f t="shared" si="232"/>
        <v/>
      </c>
      <c r="AH103" s="4" t="str">
        <f t="shared" si="160"/>
        <v/>
      </c>
      <c r="AI103" s="35" t="str">
        <f t="shared" si="233"/>
        <v/>
      </c>
      <c r="AJ103" s="108" t="str">
        <f t="shared" si="234"/>
        <v/>
      </c>
      <c r="AK103" s="68" t="str">
        <f t="shared" si="235"/>
        <v/>
      </c>
      <c r="AL103" s="9"/>
      <c r="AM103" s="57" t="e">
        <f t="shared" si="161"/>
        <v>#N/A</v>
      </c>
      <c r="AN103" s="10" t="e">
        <f t="shared" si="162"/>
        <v>#N/A</v>
      </c>
      <c r="AO103" s="40" t="e">
        <f t="shared" si="163"/>
        <v>#N/A</v>
      </c>
      <c r="AP103" s="9"/>
      <c r="AQ103" s="71" t="str">
        <f t="shared" si="164"/>
        <v/>
      </c>
      <c r="AR103" s="10" t="str">
        <f>IF(AND(Sufficient_data="Yes",Include_study="Yes",Subgroup&lt;&gt;""),IF(COUNTIFS(Input!F$2:F102,"="&amp;"Yes",Input!C$2:C102,"="&amp;"Yes",Input!G$2:G102,"="&amp;Subgroup)&gt;0,"",Subgroup),"")</f>
        <v/>
      </c>
      <c r="AS103" s="26" t="str">
        <f t="shared" si="165"/>
        <v/>
      </c>
      <c r="AT103" s="14" t="str">
        <f t="shared" si="166"/>
        <v/>
      </c>
      <c r="AU103" s="10" t="str">
        <f t="shared" si="167"/>
        <v/>
      </c>
      <c r="AV103" s="19" t="str">
        <f t="shared" si="168"/>
        <v/>
      </c>
      <c r="AW103" s="10" t="str">
        <f t="shared" si="169"/>
        <v/>
      </c>
      <c r="AX103" s="10" t="str">
        <f t="shared" si="170"/>
        <v/>
      </c>
      <c r="AY103" s="10" t="str">
        <f t="shared" si="236"/>
        <v/>
      </c>
      <c r="AZ103" s="10" t="str">
        <f t="shared" si="171"/>
        <v/>
      </c>
      <c r="BA103" s="10" t="str">
        <f t="shared" si="172"/>
        <v/>
      </c>
      <c r="BB103" s="10" t="str">
        <f t="shared" si="237"/>
        <v/>
      </c>
      <c r="BC103" s="10" t="str">
        <f t="shared" si="173"/>
        <v/>
      </c>
      <c r="BD103" s="26" t="str">
        <f t="shared" si="174"/>
        <v/>
      </c>
      <c r="BE103" s="10" t="str">
        <f t="shared" si="238"/>
        <v/>
      </c>
      <c r="BF103" s="10" t="str">
        <f t="shared" si="239"/>
        <v/>
      </c>
      <c r="BG103" s="10" t="str">
        <f t="shared" si="175"/>
        <v/>
      </c>
      <c r="BH103" s="10" t="str">
        <f t="shared" si="176"/>
        <v/>
      </c>
      <c r="BI103" s="10" t="str">
        <f t="shared" si="240"/>
        <v/>
      </c>
      <c r="BJ103" s="10" t="str">
        <f t="shared" si="241"/>
        <v/>
      </c>
      <c r="BK103" s="10" t="str">
        <f t="shared" si="177"/>
        <v/>
      </c>
      <c r="BL103" s="10" t="str">
        <f t="shared" si="178"/>
        <v/>
      </c>
      <c r="BM103" s="10" t="str">
        <f t="shared" si="179"/>
        <v/>
      </c>
      <c r="BN103" s="10" t="e">
        <f t="shared" si="180"/>
        <v>#N/A</v>
      </c>
      <c r="BO103" s="10" t="str">
        <f t="shared" si="181"/>
        <v/>
      </c>
      <c r="BP103" s="10" t="str">
        <f t="shared" si="182"/>
        <v/>
      </c>
      <c r="BQ103" s="10" t="str">
        <f t="shared" si="242"/>
        <v/>
      </c>
      <c r="BR103" s="28" t="str">
        <f t="shared" si="183"/>
        <v/>
      </c>
      <c r="BS103" s="40" t="str">
        <f t="shared" si="209"/>
        <v/>
      </c>
      <c r="BX103" s="138"/>
      <c r="BY103" s="10" t="e">
        <f t="shared" si="243"/>
        <v>#N/A</v>
      </c>
      <c r="BZ103" s="10" t="e">
        <f t="shared" si="244"/>
        <v>#N/A</v>
      </c>
      <c r="CA103" s="10" t="str">
        <f t="shared" si="245"/>
        <v/>
      </c>
      <c r="CB103" s="10" t="str">
        <f>IF(AND(Sufficient_data="Yes",Include_study="Yes",Moderator&lt;&gt;""),'Moderator Analysis'!F:F-CL$2,"")</f>
        <v/>
      </c>
      <c r="CC103" s="10" t="str">
        <f>IF(AND(Sufficient_data="Yes",Include_study="Yes",Moderator&lt;&gt;""),'Moderator Analysis'!E:E-CL$3,"")</f>
        <v/>
      </c>
      <c r="CD103" s="40" t="str">
        <f>IF(AND(Sufficient_data="Yes",Include_study="Yes",Moderator&lt;&gt;""),CA:CA*('Moderator Analysis'!F:F-CL$5-CL$4*'Moderator Analysis'!E:E)^2,"")</f>
        <v/>
      </c>
      <c r="CE103" s="9"/>
      <c r="CF103" s="75" t="str">
        <f t="shared" si="184"/>
        <v/>
      </c>
      <c r="CG103" s="18" t="str">
        <f>IF(AND(Sufficient_data="Yes",Include_study="Yes",CF103&lt;&gt;""),'Moderator Analysis'!F:F-'Moderator Analysis'!J$37,"")</f>
        <v/>
      </c>
      <c r="CH103" s="18" t="str">
        <f>IF(AND(Sufficient_data="Yes",Include_study="Yes",CF103&lt;&gt;""),'Moderator Analysis'!E:E-SUMPRODUCT('Moderator Analysis'!E:E,CF:CF)/SUM(CF:CF),"")</f>
        <v/>
      </c>
      <c r="CI103" s="79" t="str">
        <f>IF(AND(Sufficient_data="Yes",Include_study="Yes",CF103&lt;&gt;""),CF:CF*('Moderator Analysis'!F:F-'Moderator Analysis'!J$29-'Moderator Analysis'!J$30*'Moderator Analysis'!E:E)^2,"")</f>
        <v/>
      </c>
      <c r="CN103" s="138"/>
      <c r="CO103" s="140"/>
      <c r="CP103" s="28" t="str">
        <f>IF(AND(Include_study="Yes",Sufficient_data="Yes"),1/'Publication Bias Analysis'!F103^2,"")</f>
        <v/>
      </c>
      <c r="CQ103" s="28" t="str">
        <f>IF(AND(Include_study="Yes",Sufficient_data="Yes"),1/('Publication Bias Analysis'!F:F^2+IF(Additional_model="Fixed effect",0,Calculations!DD$11)),"")</f>
        <v/>
      </c>
      <c r="CR103" s="28" t="str">
        <f>IF(AND(Include_study="Yes",Sufficient_data="Yes"),1/('Publication Bias Analysis'!F:F^2+IF(Additional_model="Fixed effect",0,'Publication Bias Analysis'!L$32)),"")</f>
        <v/>
      </c>
      <c r="CS103" s="28" t="str">
        <f>IF(AND(Include_study="Yes",Sufficient_data="Yes"),'Publication Bias Analysis'!E:E-IF(Trim_and_fill="Off",'Publication Bias Analysis'!I$29,'Publication Bias Analysis'!I$37),"")</f>
        <v/>
      </c>
      <c r="CT103" s="28" t="str">
        <f t="shared" si="246"/>
        <v/>
      </c>
      <c r="CU103" s="28" t="str">
        <f t="shared" si="247"/>
        <v/>
      </c>
      <c r="CV103" s="90" t="str">
        <f t="shared" si="248"/>
        <v/>
      </c>
      <c r="CW103" s="89" t="str">
        <f>IF(AND(Include_study="Yes",Sufficient_data="Yes"),CV:CV+IF(DH:DH&lt;0,-1,1)*COUNTIF(CV$2:CV102,CV:CV),"")</f>
        <v/>
      </c>
      <c r="CX103" s="89" t="str">
        <f>IF(AND(Include_study="Yes",Sufficient_data="Yes"),RANK(DL:DL,DL:DL,1)*IF(DK:DK&lt;0,-1,1)+IF(DK:DK&lt;0,-1,1)*COUNTIF(CV$2:CV102,CV:CV),"")</f>
        <v/>
      </c>
      <c r="CY103" s="89" t="str">
        <f>IF(AND(Include_study="Yes",Sufficient_data="Yes"),RANK(DO:DO,DO:DO,1)*IF(DN:DN&lt;0,-1,1)+IF(DN:DN&lt;0,-1,1)*COUNTIF(CV$2:CV102,CV:CV),"")</f>
        <v/>
      </c>
      <c r="CZ103" s="10" t="e">
        <f>IF(AND(Include_study="Yes",Sufficient_data="Yes"),'Publication Bias Analysis'!E:E,NA())</f>
        <v>#N/A</v>
      </c>
      <c r="DA103" s="40" t="e">
        <f>IF(AND(Include_study="Yes",Sufficient_data="Yes"),'Publication Bias Analysis'!F:F,NA())</f>
        <v>#N/A</v>
      </c>
      <c r="DG103" s="133"/>
      <c r="DH103" s="28" t="str">
        <f>IF(AND(Include_study="Yes",Sufficient_data="Yes"),IF('Publication Bias Analysis'!L$38="Left",CZ:CZ-'Publication Bias Analysis'!I$29,'Publication Bias Analysis'!I$29-'Publication Bias Analysis'!E:E),"")</f>
        <v/>
      </c>
      <c r="DI103" s="28" t="str">
        <f t="shared" si="211"/>
        <v/>
      </c>
      <c r="DJ103" s="40" t="str">
        <f>IF(AND(Include_study="Yes",Sufficient_data="Yes"),1/('Publication Bias Analysis'!F:F^2+IF(Additional_model="Fixed effect",0,$DS$6)),"")</f>
        <v/>
      </c>
      <c r="DK103" s="28" t="str">
        <f>IF(AND(Include_study="Yes",Sufficient_data="Yes"),IF('Publication Bias Analysis'!L$38="Left",CZ:CZ-DS$3,DS$3-'Publication Bias Analysis'!E:E),"")</f>
        <v/>
      </c>
      <c r="DL103" s="28" t="str">
        <f t="shared" si="212"/>
        <v/>
      </c>
      <c r="DM103" s="40" t="str">
        <f>IF(AND(DK103&lt;&gt;"",CW103&lt;=MAX(CW:CW)-DS$7),1/('Publication Bias Analysis'!F:F^2+IF(Additional_model="Fixed effect",0,$DS$13)),"")</f>
        <v/>
      </c>
      <c r="DN103" s="10" t="str">
        <f>IF(AND(Include_study="Yes",Sufficient_data="Yes"),IF('Publication Bias Analysis'!L$38="Left",CZ:CZ-DS$10,DS$10-CZ:CZ),"")</f>
        <v/>
      </c>
      <c r="DO103" s="10" t="str">
        <f t="shared" si="213"/>
        <v/>
      </c>
      <c r="DP103" s="40" t="str">
        <f t="shared" si="249"/>
        <v/>
      </c>
      <c r="EG103" s="133"/>
      <c r="EH103" s="10" t="str">
        <f t="shared" si="207"/>
        <v/>
      </c>
      <c r="EI103" s="40" t="str">
        <f>IF(AND(Include_study="Yes",Sufficient_data="Yes"),Z_score-('Publication Bias Analysis'!P$3+'Publication Bias Analysis'!P$4*Inverse_standard_error),"")</f>
        <v/>
      </c>
      <c r="EK103" s="133"/>
      <c r="EL103" s="10" t="str">
        <f>IF(AND(Include_study="Yes",Sufficient_data="Yes"),(CZ:CZ-SUMPRODUCT(Calculations!CP:CP,'Publication Bias Analysis'!E:E)/SUM(Calculations!CP:CP))/(SQRT(EM:EM)),"")</f>
        <v/>
      </c>
      <c r="EM103" s="10" t="str">
        <f>IF(AND(Include_study="Yes",Sufficient_data="Yes"),'Publication Bias Analysis'!F:F^2-1/(SUM(Calculations!CP:CP)),"")</f>
        <v/>
      </c>
      <c r="EN103" s="14" t="str">
        <f t="shared" si="214"/>
        <v/>
      </c>
      <c r="EO103" s="14" t="str">
        <f t="shared" si="215"/>
        <v/>
      </c>
      <c r="EP103" s="14" t="str">
        <f>IF(AND(Include_study="Yes",Sufficient_data="Yes"),COUNTIFS(EN$2:EN102,"&lt;"&amp;EN103,EO$2:EO102,"&lt;"&amp;EO103)+COUNTIFS(EN104:EN$201,"&lt;"&amp;EN103,EO104:EO$201,"&lt;"&amp;EO103)+COUNTIFS(EN$2:EN102,"&gt;"&amp;EN103,EO$2:EO102,"&gt;"&amp;EO103)+COUNTIFS(EN104:EN$201,"&gt;"&amp;EN103,EO104:EO$201,"&gt;"&amp;EO103),"")</f>
        <v/>
      </c>
      <c r="EQ103" s="83" t="str">
        <f>IF(AND(Include_study="Yes",Sufficient_data="Yes"),COUNTIFS(EN$2:EN102,"&lt;"&amp;EN103,EO$2:EO102,"&gt;"&amp;EO103)+COUNTIFS(EN104:EN$201,"&lt;"&amp;EN103,EO104:EO$201,"&gt;"&amp;EO103)+COUNTIFS(EN$2:EN102,"&gt;"&amp;EN103,EO$2:EO102,"&lt;"&amp;EO103)+COUNTIFS(EN104:EN$201,"&gt;"&amp;EN103,EO104:EO$201,"&lt;"&amp;EO103),"")</f>
        <v/>
      </c>
      <c r="ES103" s="133"/>
      <c r="EX103" s="133"/>
      <c r="EY103" s="10" t="e">
        <f t="shared" si="250"/>
        <v>#N/A</v>
      </c>
      <c r="EZ103" s="10" t="e">
        <f t="shared" si="251"/>
        <v>#N/A</v>
      </c>
      <c r="FA103" s="10" t="str">
        <f t="shared" si="252"/>
        <v/>
      </c>
      <c r="FB103" s="40" t="str">
        <f>IF(AND(Include_study="Yes",Sufficient_data="Yes"),Z_score-('Publication Bias Analysis'!AK131+'Publication Bias Analysis'!AK$31*Inverse_standard_error),"")</f>
        <v/>
      </c>
      <c r="FH103" s="133"/>
      <c r="FI103" s="14" t="str">
        <f>IF(Z_score&lt;&gt;"",RANK('Publication Bias Analysis'!AS:AS,'Publication Bias Analysis'!AS:AS,1)+COUNTIF('Publication Bias Analysis'!AS$2:AS102,'Publication Bias Analysis'!AS103),"")</f>
        <v/>
      </c>
      <c r="FJ103" s="10" t="str">
        <f t="shared" si="253"/>
        <v/>
      </c>
      <c r="FK103" s="10" t="e">
        <f>IF(AND(Include_study="Yes",Sufficient_data="Yes"),'Publication Bias Analysis'!AR103,NA())</f>
        <v>#N/A</v>
      </c>
      <c r="FL103" s="28" t="e">
        <f>IF(AND(Include_study="Yes",Sufficient_data="Yes"),'Publication Bias Analysis'!AS103,NA())</f>
        <v>#N/A</v>
      </c>
      <c r="FM103" s="10" t="str">
        <f>IF(AND(Include_study="Yes",Sufficient_data="Yes"),'Publication Bias Analysis'!AR:AR-AVERAGE('Publication Bias Analysis'!AR:AR),"")</f>
        <v/>
      </c>
      <c r="FN103" s="40" t="str">
        <f>IF(AND(Include_study="Yes",Sufficient_data="Yes"),FL:FL-('Publication Bias Analysis'!AV$30+FK:FK*'Publication Bias Analysis'!AV$31),"")</f>
        <v/>
      </c>
      <c r="FT103" s="133"/>
      <c r="FU103" s="10" t="str">
        <f t="shared" si="254"/>
        <v/>
      </c>
      <c r="FV103" s="19" t="str">
        <f t="shared" si="185"/>
        <v/>
      </c>
      <c r="FW103" s="40" t="str">
        <f t="shared" si="210"/>
        <v/>
      </c>
    </row>
    <row r="104" spans="1:179" x14ac:dyDescent="0.2">
      <c r="A104" s="129"/>
      <c r="B104" s="26" t="str">
        <f t="shared" si="157"/>
        <v/>
      </c>
      <c r="C104" s="26" t="str">
        <f>IF(B104&lt;&gt;"",IF(B104=0,COUNTIF(B$2:B103,0)+1,COUNTIF(B$2:B103,B104)+B104+COUNTIF(B:B,0)),"")</f>
        <v/>
      </c>
      <c r="D104" s="26" t="str">
        <f t="shared" si="216"/>
        <v/>
      </c>
      <c r="E104" s="10" t="str">
        <f>IF(AND(Sufficient_data="Yes",Include_study="Yes",Input!Study_name&lt;&gt;""),Input!Study_name,"")</f>
        <v/>
      </c>
      <c r="F104" s="10" t="str">
        <f>IF(AND(Sufficient_data="Yes",Include_study="Yes"),Input!Correlation,"")</f>
        <v/>
      </c>
      <c r="G104" s="10" t="str">
        <f t="shared" si="217"/>
        <v/>
      </c>
      <c r="H104" s="10" t="str">
        <f>IF(AND(Sufficient_data="Yes",Include_study="Yes"),Input!Number_of_subjects,"")</f>
        <v/>
      </c>
      <c r="I104" s="10" t="str">
        <f t="shared" si="218"/>
        <v/>
      </c>
      <c r="J104" s="10" t="str">
        <f t="shared" si="219"/>
        <v/>
      </c>
      <c r="K104" s="10" t="str">
        <f t="shared" si="220"/>
        <v/>
      </c>
      <c r="L104" s="10" t="str">
        <f t="shared" si="221"/>
        <v/>
      </c>
      <c r="M104" s="10" t="str">
        <f t="shared" si="222"/>
        <v/>
      </c>
      <c r="N104" s="10" t="str">
        <f t="shared" si="223"/>
        <v/>
      </c>
      <c r="O104" s="106" t="str">
        <f t="shared" si="224"/>
        <v/>
      </c>
      <c r="P104" s="68" t="str">
        <f t="shared" si="225"/>
        <v/>
      </c>
      <c r="R104" s="57" t="e">
        <f t="shared" si="226"/>
        <v>#N/A</v>
      </c>
      <c r="S104" s="10" t="e">
        <f t="shared" si="227"/>
        <v>#N/A</v>
      </c>
      <c r="T104" s="40" t="e">
        <f t="shared" si="228"/>
        <v>#N/A</v>
      </c>
      <c r="Y104" s="129"/>
      <c r="Z104" s="26" t="str">
        <f t="shared" si="229"/>
        <v/>
      </c>
      <c r="AA104" s="26" t="str">
        <f>IF(AND(Sufficient_data="Yes",Include_study="Yes",Input!Study_name&lt;&gt;"",Subgroup&lt;&gt;""),Input!Study_name,"")</f>
        <v/>
      </c>
      <c r="AB104" s="10" t="str">
        <f t="shared" si="230"/>
        <v/>
      </c>
      <c r="AC104" s="10" t="str">
        <f>IF(AND(Sufficient_data="Yes",Include_study="Yes",Subgroup&lt;&gt;""),Input!Correlation,"")</f>
        <v/>
      </c>
      <c r="AD104" s="10" t="str">
        <f t="shared" si="158"/>
        <v/>
      </c>
      <c r="AE104" s="10" t="str">
        <f t="shared" si="231"/>
        <v/>
      </c>
      <c r="AF104" s="10" t="str">
        <f t="shared" si="159"/>
        <v/>
      </c>
      <c r="AG104" s="10" t="str">
        <f t="shared" si="232"/>
        <v/>
      </c>
      <c r="AH104" s="4" t="str">
        <f t="shared" si="160"/>
        <v/>
      </c>
      <c r="AI104" s="35" t="str">
        <f t="shared" si="233"/>
        <v/>
      </c>
      <c r="AJ104" s="108" t="str">
        <f t="shared" si="234"/>
        <v/>
      </c>
      <c r="AK104" s="68" t="str">
        <f t="shared" si="235"/>
        <v/>
      </c>
      <c r="AL104" s="9"/>
      <c r="AM104" s="57" t="e">
        <f t="shared" si="161"/>
        <v>#N/A</v>
      </c>
      <c r="AN104" s="10" t="e">
        <f t="shared" si="162"/>
        <v>#N/A</v>
      </c>
      <c r="AO104" s="40" t="e">
        <f t="shared" si="163"/>
        <v>#N/A</v>
      </c>
      <c r="AP104" s="9"/>
      <c r="AQ104" s="71" t="str">
        <f t="shared" si="164"/>
        <v/>
      </c>
      <c r="AR104" s="10" t="str">
        <f>IF(AND(Sufficient_data="Yes",Include_study="Yes",Subgroup&lt;&gt;""),IF(COUNTIFS(Input!F$2:F103,"="&amp;"Yes",Input!C$2:C103,"="&amp;"Yes",Input!G$2:G103,"="&amp;Subgroup)&gt;0,"",Subgroup),"")</f>
        <v/>
      </c>
      <c r="AS104" s="26" t="str">
        <f t="shared" si="165"/>
        <v/>
      </c>
      <c r="AT104" s="14" t="str">
        <f t="shared" si="166"/>
        <v/>
      </c>
      <c r="AU104" s="10" t="str">
        <f t="shared" si="167"/>
        <v/>
      </c>
      <c r="AV104" s="19" t="str">
        <f t="shared" si="168"/>
        <v/>
      </c>
      <c r="AW104" s="10" t="str">
        <f t="shared" si="169"/>
        <v/>
      </c>
      <c r="AX104" s="10" t="str">
        <f t="shared" si="170"/>
        <v/>
      </c>
      <c r="AY104" s="10" t="str">
        <f t="shared" si="236"/>
        <v/>
      </c>
      <c r="AZ104" s="10" t="str">
        <f t="shared" si="171"/>
        <v/>
      </c>
      <c r="BA104" s="10" t="str">
        <f t="shared" si="172"/>
        <v/>
      </c>
      <c r="BB104" s="10" t="str">
        <f t="shared" si="237"/>
        <v/>
      </c>
      <c r="BC104" s="10" t="str">
        <f t="shared" si="173"/>
        <v/>
      </c>
      <c r="BD104" s="26" t="str">
        <f t="shared" si="174"/>
        <v/>
      </c>
      <c r="BE104" s="10" t="str">
        <f t="shared" si="238"/>
        <v/>
      </c>
      <c r="BF104" s="10" t="str">
        <f t="shared" si="239"/>
        <v/>
      </c>
      <c r="BG104" s="10" t="str">
        <f t="shared" si="175"/>
        <v/>
      </c>
      <c r="BH104" s="10" t="str">
        <f t="shared" si="176"/>
        <v/>
      </c>
      <c r="BI104" s="10" t="str">
        <f t="shared" si="240"/>
        <v/>
      </c>
      <c r="BJ104" s="10" t="str">
        <f t="shared" si="241"/>
        <v/>
      </c>
      <c r="BK104" s="10" t="str">
        <f t="shared" si="177"/>
        <v/>
      </c>
      <c r="BL104" s="10" t="str">
        <f t="shared" si="178"/>
        <v/>
      </c>
      <c r="BM104" s="10" t="str">
        <f t="shared" si="179"/>
        <v/>
      </c>
      <c r="BN104" s="10" t="e">
        <f t="shared" si="180"/>
        <v>#N/A</v>
      </c>
      <c r="BO104" s="10" t="str">
        <f t="shared" si="181"/>
        <v/>
      </c>
      <c r="BP104" s="10" t="str">
        <f t="shared" si="182"/>
        <v/>
      </c>
      <c r="BQ104" s="10" t="str">
        <f t="shared" si="242"/>
        <v/>
      </c>
      <c r="BR104" s="28" t="str">
        <f t="shared" si="183"/>
        <v/>
      </c>
      <c r="BS104" s="40" t="str">
        <f t="shared" si="209"/>
        <v/>
      </c>
      <c r="BX104" s="138"/>
      <c r="BY104" s="10" t="e">
        <f t="shared" si="243"/>
        <v>#N/A</v>
      </c>
      <c r="BZ104" s="10" t="e">
        <f t="shared" si="244"/>
        <v>#N/A</v>
      </c>
      <c r="CA104" s="10" t="str">
        <f t="shared" si="245"/>
        <v/>
      </c>
      <c r="CB104" s="10" t="str">
        <f>IF(AND(Sufficient_data="Yes",Include_study="Yes",Moderator&lt;&gt;""),'Moderator Analysis'!F:F-CL$2,"")</f>
        <v/>
      </c>
      <c r="CC104" s="10" t="str">
        <f>IF(AND(Sufficient_data="Yes",Include_study="Yes",Moderator&lt;&gt;""),'Moderator Analysis'!E:E-CL$3,"")</f>
        <v/>
      </c>
      <c r="CD104" s="40" t="str">
        <f>IF(AND(Sufficient_data="Yes",Include_study="Yes",Moderator&lt;&gt;""),CA:CA*('Moderator Analysis'!F:F-CL$5-CL$4*'Moderator Analysis'!E:E)^2,"")</f>
        <v/>
      </c>
      <c r="CE104" s="9"/>
      <c r="CF104" s="75" t="str">
        <f t="shared" si="184"/>
        <v/>
      </c>
      <c r="CG104" s="18" t="str">
        <f>IF(AND(Sufficient_data="Yes",Include_study="Yes",CF104&lt;&gt;""),'Moderator Analysis'!F:F-'Moderator Analysis'!J$37,"")</f>
        <v/>
      </c>
      <c r="CH104" s="18" t="str">
        <f>IF(AND(Sufficient_data="Yes",Include_study="Yes",CF104&lt;&gt;""),'Moderator Analysis'!E:E-SUMPRODUCT('Moderator Analysis'!E:E,CF:CF)/SUM(CF:CF),"")</f>
        <v/>
      </c>
      <c r="CI104" s="79" t="str">
        <f>IF(AND(Sufficient_data="Yes",Include_study="Yes",CF104&lt;&gt;""),CF:CF*('Moderator Analysis'!F:F-'Moderator Analysis'!J$29-'Moderator Analysis'!J$30*'Moderator Analysis'!E:E)^2,"")</f>
        <v/>
      </c>
      <c r="CN104" s="138"/>
      <c r="CO104" s="140"/>
      <c r="CP104" s="28" t="str">
        <f>IF(AND(Include_study="Yes",Sufficient_data="Yes"),1/'Publication Bias Analysis'!F104^2,"")</f>
        <v/>
      </c>
      <c r="CQ104" s="28" t="str">
        <f>IF(AND(Include_study="Yes",Sufficient_data="Yes"),1/('Publication Bias Analysis'!F:F^2+IF(Additional_model="Fixed effect",0,Calculations!DD$11)),"")</f>
        <v/>
      </c>
      <c r="CR104" s="28" t="str">
        <f>IF(AND(Include_study="Yes",Sufficient_data="Yes"),1/('Publication Bias Analysis'!F:F^2+IF(Additional_model="Fixed effect",0,'Publication Bias Analysis'!L$32)),"")</f>
        <v/>
      </c>
      <c r="CS104" s="28" t="str">
        <f>IF(AND(Include_study="Yes",Sufficient_data="Yes"),'Publication Bias Analysis'!E:E-IF(Trim_and_fill="Off",'Publication Bias Analysis'!I$29,'Publication Bias Analysis'!I$37),"")</f>
        <v/>
      </c>
      <c r="CT104" s="28" t="str">
        <f t="shared" si="246"/>
        <v/>
      </c>
      <c r="CU104" s="28" t="str">
        <f t="shared" si="247"/>
        <v/>
      </c>
      <c r="CV104" s="90" t="str">
        <f t="shared" si="248"/>
        <v/>
      </c>
      <c r="CW104" s="89" t="str">
        <f>IF(AND(Include_study="Yes",Sufficient_data="Yes"),CV:CV+IF(DH:DH&lt;0,-1,1)*COUNTIF(CV$2:CV103,CV:CV),"")</f>
        <v/>
      </c>
      <c r="CX104" s="89" t="str">
        <f>IF(AND(Include_study="Yes",Sufficient_data="Yes"),RANK(DL:DL,DL:DL,1)*IF(DK:DK&lt;0,-1,1)+IF(DK:DK&lt;0,-1,1)*COUNTIF(CV$2:CV103,CV:CV),"")</f>
        <v/>
      </c>
      <c r="CY104" s="89" t="str">
        <f>IF(AND(Include_study="Yes",Sufficient_data="Yes"),RANK(DO:DO,DO:DO,1)*IF(DN:DN&lt;0,-1,1)+IF(DN:DN&lt;0,-1,1)*COUNTIF(CV$2:CV103,CV:CV),"")</f>
        <v/>
      </c>
      <c r="CZ104" s="10" t="e">
        <f>IF(AND(Include_study="Yes",Sufficient_data="Yes"),'Publication Bias Analysis'!E:E,NA())</f>
        <v>#N/A</v>
      </c>
      <c r="DA104" s="40" t="e">
        <f>IF(AND(Include_study="Yes",Sufficient_data="Yes"),'Publication Bias Analysis'!F:F,NA())</f>
        <v>#N/A</v>
      </c>
      <c r="DG104" s="133"/>
      <c r="DH104" s="28" t="str">
        <f>IF(AND(Include_study="Yes",Sufficient_data="Yes"),IF('Publication Bias Analysis'!L$38="Left",CZ:CZ-'Publication Bias Analysis'!I$29,'Publication Bias Analysis'!I$29-'Publication Bias Analysis'!E:E),"")</f>
        <v/>
      </c>
      <c r="DI104" s="28" t="str">
        <f t="shared" si="211"/>
        <v/>
      </c>
      <c r="DJ104" s="40" t="str">
        <f>IF(AND(Include_study="Yes",Sufficient_data="Yes"),1/('Publication Bias Analysis'!F:F^2+IF(Additional_model="Fixed effect",0,$DS$6)),"")</f>
        <v/>
      </c>
      <c r="DK104" s="28" t="str">
        <f>IF(AND(Include_study="Yes",Sufficient_data="Yes"),IF('Publication Bias Analysis'!L$38="Left",CZ:CZ-DS$3,DS$3-'Publication Bias Analysis'!E:E),"")</f>
        <v/>
      </c>
      <c r="DL104" s="28" t="str">
        <f t="shared" si="212"/>
        <v/>
      </c>
      <c r="DM104" s="40" t="str">
        <f>IF(AND(DK104&lt;&gt;"",CW104&lt;=MAX(CW:CW)-DS$7),1/('Publication Bias Analysis'!F:F^2+IF(Additional_model="Fixed effect",0,$DS$13)),"")</f>
        <v/>
      </c>
      <c r="DN104" s="10" t="str">
        <f>IF(AND(Include_study="Yes",Sufficient_data="Yes"),IF('Publication Bias Analysis'!L$38="Left",CZ:CZ-DS$10,DS$10-CZ:CZ),"")</f>
        <v/>
      </c>
      <c r="DO104" s="10" t="str">
        <f t="shared" si="213"/>
        <v/>
      </c>
      <c r="DP104" s="40" t="str">
        <f t="shared" si="249"/>
        <v/>
      </c>
      <c r="EG104" s="133"/>
      <c r="EH104" s="10" t="str">
        <f t="shared" si="207"/>
        <v/>
      </c>
      <c r="EI104" s="40" t="str">
        <f>IF(AND(Include_study="Yes",Sufficient_data="Yes"),Z_score-('Publication Bias Analysis'!P$3+'Publication Bias Analysis'!P$4*Inverse_standard_error),"")</f>
        <v/>
      </c>
      <c r="EK104" s="133"/>
      <c r="EL104" s="10" t="str">
        <f>IF(AND(Include_study="Yes",Sufficient_data="Yes"),(CZ:CZ-SUMPRODUCT(Calculations!CP:CP,'Publication Bias Analysis'!E:E)/SUM(Calculations!CP:CP))/(SQRT(EM:EM)),"")</f>
        <v/>
      </c>
      <c r="EM104" s="10" t="str">
        <f>IF(AND(Include_study="Yes",Sufficient_data="Yes"),'Publication Bias Analysis'!F:F^2-1/(SUM(Calculations!CP:CP)),"")</f>
        <v/>
      </c>
      <c r="EN104" s="14" t="str">
        <f t="shared" si="214"/>
        <v/>
      </c>
      <c r="EO104" s="14" t="str">
        <f t="shared" si="215"/>
        <v/>
      </c>
      <c r="EP104" s="14" t="str">
        <f>IF(AND(Include_study="Yes",Sufficient_data="Yes"),COUNTIFS(EN$2:EN103,"&lt;"&amp;EN104,EO$2:EO103,"&lt;"&amp;EO104)+COUNTIFS(EN105:EN$201,"&lt;"&amp;EN104,EO105:EO$201,"&lt;"&amp;EO104)+COUNTIFS(EN$2:EN103,"&gt;"&amp;EN104,EO$2:EO103,"&gt;"&amp;EO104)+COUNTIFS(EN105:EN$201,"&gt;"&amp;EN104,EO105:EO$201,"&gt;"&amp;EO104),"")</f>
        <v/>
      </c>
      <c r="EQ104" s="83" t="str">
        <f>IF(AND(Include_study="Yes",Sufficient_data="Yes"),COUNTIFS(EN$2:EN103,"&lt;"&amp;EN104,EO$2:EO103,"&gt;"&amp;EO104)+COUNTIFS(EN105:EN$201,"&lt;"&amp;EN104,EO105:EO$201,"&gt;"&amp;EO104)+COUNTIFS(EN$2:EN103,"&gt;"&amp;EN104,EO$2:EO103,"&lt;"&amp;EO104)+COUNTIFS(EN105:EN$201,"&gt;"&amp;EN104,EO105:EO$201,"&lt;"&amp;EO104),"")</f>
        <v/>
      </c>
      <c r="ES104" s="133"/>
      <c r="EX104" s="133"/>
      <c r="EY104" s="10" t="e">
        <f t="shared" si="250"/>
        <v>#N/A</v>
      </c>
      <c r="EZ104" s="10" t="e">
        <f t="shared" si="251"/>
        <v>#N/A</v>
      </c>
      <c r="FA104" s="10" t="str">
        <f t="shared" si="252"/>
        <v/>
      </c>
      <c r="FB104" s="40" t="str">
        <f>IF(AND(Include_study="Yes",Sufficient_data="Yes"),Z_score-('Publication Bias Analysis'!AK132+'Publication Bias Analysis'!AK$31*Inverse_standard_error),"")</f>
        <v/>
      </c>
      <c r="FH104" s="133"/>
      <c r="FI104" s="14" t="str">
        <f>IF(Z_score&lt;&gt;"",RANK('Publication Bias Analysis'!AS:AS,'Publication Bias Analysis'!AS:AS,1)+COUNTIF('Publication Bias Analysis'!AS$2:AS103,'Publication Bias Analysis'!AS104),"")</f>
        <v/>
      </c>
      <c r="FJ104" s="10" t="str">
        <f t="shared" si="253"/>
        <v/>
      </c>
      <c r="FK104" s="10" t="e">
        <f>IF(AND(Include_study="Yes",Sufficient_data="Yes"),'Publication Bias Analysis'!AR104,NA())</f>
        <v>#N/A</v>
      </c>
      <c r="FL104" s="28" t="e">
        <f>IF(AND(Include_study="Yes",Sufficient_data="Yes"),'Publication Bias Analysis'!AS104,NA())</f>
        <v>#N/A</v>
      </c>
      <c r="FM104" s="10" t="str">
        <f>IF(AND(Include_study="Yes",Sufficient_data="Yes"),'Publication Bias Analysis'!AR:AR-AVERAGE('Publication Bias Analysis'!AR:AR),"")</f>
        <v/>
      </c>
      <c r="FN104" s="40" t="str">
        <f>IF(AND(Include_study="Yes",Sufficient_data="Yes"),FL:FL-('Publication Bias Analysis'!AV$30+FK:FK*'Publication Bias Analysis'!AV$31),"")</f>
        <v/>
      </c>
      <c r="FT104" s="133"/>
      <c r="FU104" s="10" t="str">
        <f t="shared" si="254"/>
        <v/>
      </c>
      <c r="FV104" s="19" t="str">
        <f t="shared" si="185"/>
        <v/>
      </c>
      <c r="FW104" s="40" t="str">
        <f t="shared" si="210"/>
        <v/>
      </c>
    </row>
    <row r="105" spans="1:179" x14ac:dyDescent="0.2">
      <c r="A105" s="129"/>
      <c r="B105" s="26" t="str">
        <f t="shared" si="157"/>
        <v/>
      </c>
      <c r="C105" s="26" t="str">
        <f>IF(B105&lt;&gt;"",IF(B105=0,COUNTIF(B$2:B104,0)+1,COUNTIF(B$2:B104,B105)+B105+COUNTIF(B:B,0)),"")</f>
        <v/>
      </c>
      <c r="D105" s="26" t="str">
        <f t="shared" si="216"/>
        <v/>
      </c>
      <c r="E105" s="10" t="str">
        <f>IF(AND(Sufficient_data="Yes",Include_study="Yes",Input!Study_name&lt;&gt;""),Input!Study_name,"")</f>
        <v/>
      </c>
      <c r="F105" s="10" t="str">
        <f>IF(AND(Sufficient_data="Yes",Include_study="Yes"),Input!Correlation,"")</f>
        <v/>
      </c>
      <c r="G105" s="10" t="str">
        <f t="shared" si="217"/>
        <v/>
      </c>
      <c r="H105" s="10" t="str">
        <f>IF(AND(Sufficient_data="Yes",Include_study="Yes"),Input!Number_of_subjects,"")</f>
        <v/>
      </c>
      <c r="I105" s="10" t="str">
        <f t="shared" si="218"/>
        <v/>
      </c>
      <c r="J105" s="10" t="str">
        <f t="shared" si="219"/>
        <v/>
      </c>
      <c r="K105" s="10" t="str">
        <f t="shared" si="220"/>
        <v/>
      </c>
      <c r="L105" s="10" t="str">
        <f t="shared" si="221"/>
        <v/>
      </c>
      <c r="M105" s="10" t="str">
        <f t="shared" si="222"/>
        <v/>
      </c>
      <c r="N105" s="10" t="str">
        <f t="shared" si="223"/>
        <v/>
      </c>
      <c r="O105" s="106" t="str">
        <f t="shared" si="224"/>
        <v/>
      </c>
      <c r="P105" s="68" t="str">
        <f t="shared" si="225"/>
        <v/>
      </c>
      <c r="R105" s="57" t="e">
        <f t="shared" si="226"/>
        <v>#N/A</v>
      </c>
      <c r="S105" s="10" t="e">
        <f t="shared" si="227"/>
        <v>#N/A</v>
      </c>
      <c r="T105" s="40" t="e">
        <f t="shared" si="228"/>
        <v>#N/A</v>
      </c>
      <c r="Y105" s="129"/>
      <c r="Z105" s="26" t="str">
        <f t="shared" si="229"/>
        <v/>
      </c>
      <c r="AA105" s="26" t="str">
        <f>IF(AND(Sufficient_data="Yes",Include_study="Yes",Input!Study_name&lt;&gt;"",Subgroup&lt;&gt;""),Input!Study_name,"")</f>
        <v/>
      </c>
      <c r="AB105" s="10" t="str">
        <f t="shared" si="230"/>
        <v/>
      </c>
      <c r="AC105" s="10" t="str">
        <f>IF(AND(Sufficient_data="Yes",Include_study="Yes",Subgroup&lt;&gt;""),Input!Correlation,"")</f>
        <v/>
      </c>
      <c r="AD105" s="10" t="str">
        <f t="shared" si="158"/>
        <v/>
      </c>
      <c r="AE105" s="10" t="str">
        <f t="shared" si="231"/>
        <v/>
      </c>
      <c r="AF105" s="10" t="str">
        <f t="shared" si="159"/>
        <v/>
      </c>
      <c r="AG105" s="10" t="str">
        <f t="shared" si="232"/>
        <v/>
      </c>
      <c r="AH105" s="4" t="str">
        <f t="shared" si="160"/>
        <v/>
      </c>
      <c r="AI105" s="35" t="str">
        <f t="shared" si="233"/>
        <v/>
      </c>
      <c r="AJ105" s="108" t="str">
        <f t="shared" si="234"/>
        <v/>
      </c>
      <c r="AK105" s="68" t="str">
        <f t="shared" si="235"/>
        <v/>
      </c>
      <c r="AL105" s="9"/>
      <c r="AM105" s="57" t="e">
        <f t="shared" si="161"/>
        <v>#N/A</v>
      </c>
      <c r="AN105" s="10" t="e">
        <f t="shared" si="162"/>
        <v>#N/A</v>
      </c>
      <c r="AO105" s="40" t="e">
        <f t="shared" si="163"/>
        <v>#N/A</v>
      </c>
      <c r="AP105" s="9"/>
      <c r="AQ105" s="71" t="str">
        <f t="shared" si="164"/>
        <v/>
      </c>
      <c r="AR105" s="10" t="str">
        <f>IF(AND(Sufficient_data="Yes",Include_study="Yes",Subgroup&lt;&gt;""),IF(COUNTIFS(Input!F$2:F104,"="&amp;"Yes",Input!C$2:C104,"="&amp;"Yes",Input!G$2:G104,"="&amp;Subgroup)&gt;0,"",Subgroup),"")</f>
        <v/>
      </c>
      <c r="AS105" s="26" t="str">
        <f t="shared" si="165"/>
        <v/>
      </c>
      <c r="AT105" s="14" t="str">
        <f t="shared" si="166"/>
        <v/>
      </c>
      <c r="AU105" s="10" t="str">
        <f t="shared" si="167"/>
        <v/>
      </c>
      <c r="AV105" s="19" t="str">
        <f t="shared" si="168"/>
        <v/>
      </c>
      <c r="AW105" s="10" t="str">
        <f t="shared" si="169"/>
        <v/>
      </c>
      <c r="AX105" s="10" t="str">
        <f t="shared" si="170"/>
        <v/>
      </c>
      <c r="AY105" s="10" t="str">
        <f t="shared" si="236"/>
        <v/>
      </c>
      <c r="AZ105" s="10" t="str">
        <f t="shared" si="171"/>
        <v/>
      </c>
      <c r="BA105" s="10" t="str">
        <f t="shared" si="172"/>
        <v/>
      </c>
      <c r="BB105" s="10" t="str">
        <f t="shared" si="237"/>
        <v/>
      </c>
      <c r="BC105" s="10" t="str">
        <f t="shared" si="173"/>
        <v/>
      </c>
      <c r="BD105" s="26" t="str">
        <f t="shared" si="174"/>
        <v/>
      </c>
      <c r="BE105" s="10" t="str">
        <f t="shared" si="238"/>
        <v/>
      </c>
      <c r="BF105" s="10" t="str">
        <f t="shared" si="239"/>
        <v/>
      </c>
      <c r="BG105" s="10" t="str">
        <f t="shared" si="175"/>
        <v/>
      </c>
      <c r="BH105" s="10" t="str">
        <f t="shared" si="176"/>
        <v/>
      </c>
      <c r="BI105" s="10" t="str">
        <f t="shared" si="240"/>
        <v/>
      </c>
      <c r="BJ105" s="10" t="str">
        <f t="shared" si="241"/>
        <v/>
      </c>
      <c r="BK105" s="10" t="str">
        <f t="shared" si="177"/>
        <v/>
      </c>
      <c r="BL105" s="10" t="str">
        <f t="shared" si="178"/>
        <v/>
      </c>
      <c r="BM105" s="10" t="str">
        <f t="shared" si="179"/>
        <v/>
      </c>
      <c r="BN105" s="10" t="e">
        <f t="shared" si="180"/>
        <v>#N/A</v>
      </c>
      <c r="BO105" s="10" t="str">
        <f t="shared" si="181"/>
        <v/>
      </c>
      <c r="BP105" s="10" t="str">
        <f t="shared" si="182"/>
        <v/>
      </c>
      <c r="BQ105" s="10" t="str">
        <f t="shared" si="242"/>
        <v/>
      </c>
      <c r="BR105" s="28" t="str">
        <f t="shared" si="183"/>
        <v/>
      </c>
      <c r="BS105" s="40" t="str">
        <f t="shared" si="209"/>
        <v/>
      </c>
      <c r="BX105" s="138"/>
      <c r="BY105" s="10" t="e">
        <f t="shared" si="243"/>
        <v>#N/A</v>
      </c>
      <c r="BZ105" s="10" t="e">
        <f t="shared" si="244"/>
        <v>#N/A</v>
      </c>
      <c r="CA105" s="10" t="str">
        <f t="shared" si="245"/>
        <v/>
      </c>
      <c r="CB105" s="10" t="str">
        <f>IF(AND(Sufficient_data="Yes",Include_study="Yes",Moderator&lt;&gt;""),'Moderator Analysis'!F:F-CL$2,"")</f>
        <v/>
      </c>
      <c r="CC105" s="10" t="str">
        <f>IF(AND(Sufficient_data="Yes",Include_study="Yes",Moderator&lt;&gt;""),'Moderator Analysis'!E:E-CL$3,"")</f>
        <v/>
      </c>
      <c r="CD105" s="40" t="str">
        <f>IF(AND(Sufficient_data="Yes",Include_study="Yes",Moderator&lt;&gt;""),CA:CA*('Moderator Analysis'!F:F-CL$5-CL$4*'Moderator Analysis'!E:E)^2,"")</f>
        <v/>
      </c>
      <c r="CE105" s="9"/>
      <c r="CF105" s="75" t="str">
        <f t="shared" si="184"/>
        <v/>
      </c>
      <c r="CG105" s="18" t="str">
        <f>IF(AND(Sufficient_data="Yes",Include_study="Yes",CF105&lt;&gt;""),'Moderator Analysis'!F:F-'Moderator Analysis'!J$37,"")</f>
        <v/>
      </c>
      <c r="CH105" s="18" t="str">
        <f>IF(AND(Sufficient_data="Yes",Include_study="Yes",CF105&lt;&gt;""),'Moderator Analysis'!E:E-SUMPRODUCT('Moderator Analysis'!E:E,CF:CF)/SUM(CF:CF),"")</f>
        <v/>
      </c>
      <c r="CI105" s="79" t="str">
        <f>IF(AND(Sufficient_data="Yes",Include_study="Yes",CF105&lt;&gt;""),CF:CF*('Moderator Analysis'!F:F-'Moderator Analysis'!J$29-'Moderator Analysis'!J$30*'Moderator Analysis'!E:E)^2,"")</f>
        <v/>
      </c>
      <c r="CN105" s="138"/>
      <c r="CO105" s="140"/>
      <c r="CP105" s="28" t="str">
        <f>IF(AND(Include_study="Yes",Sufficient_data="Yes"),1/'Publication Bias Analysis'!F105^2,"")</f>
        <v/>
      </c>
      <c r="CQ105" s="28" t="str">
        <f>IF(AND(Include_study="Yes",Sufficient_data="Yes"),1/('Publication Bias Analysis'!F:F^2+IF(Additional_model="Fixed effect",0,Calculations!DD$11)),"")</f>
        <v/>
      </c>
      <c r="CR105" s="28" t="str">
        <f>IF(AND(Include_study="Yes",Sufficient_data="Yes"),1/('Publication Bias Analysis'!F:F^2+IF(Additional_model="Fixed effect",0,'Publication Bias Analysis'!L$32)),"")</f>
        <v/>
      </c>
      <c r="CS105" s="28" t="str">
        <f>IF(AND(Include_study="Yes",Sufficient_data="Yes"),'Publication Bias Analysis'!E:E-IF(Trim_and_fill="Off",'Publication Bias Analysis'!I$29,'Publication Bias Analysis'!I$37),"")</f>
        <v/>
      </c>
      <c r="CT105" s="28" t="str">
        <f t="shared" si="246"/>
        <v/>
      </c>
      <c r="CU105" s="28" t="str">
        <f t="shared" si="247"/>
        <v/>
      </c>
      <c r="CV105" s="90" t="str">
        <f t="shared" si="248"/>
        <v/>
      </c>
      <c r="CW105" s="89" t="str">
        <f>IF(AND(Include_study="Yes",Sufficient_data="Yes"),CV:CV+IF(DH:DH&lt;0,-1,1)*COUNTIF(CV$2:CV104,CV:CV),"")</f>
        <v/>
      </c>
      <c r="CX105" s="89" t="str">
        <f>IF(AND(Include_study="Yes",Sufficient_data="Yes"),RANK(DL:DL,DL:DL,1)*IF(DK:DK&lt;0,-1,1)+IF(DK:DK&lt;0,-1,1)*COUNTIF(CV$2:CV104,CV:CV),"")</f>
        <v/>
      </c>
      <c r="CY105" s="89" t="str">
        <f>IF(AND(Include_study="Yes",Sufficient_data="Yes"),RANK(DO:DO,DO:DO,1)*IF(DN:DN&lt;0,-1,1)+IF(DN:DN&lt;0,-1,1)*COUNTIF(CV$2:CV104,CV:CV),"")</f>
        <v/>
      </c>
      <c r="CZ105" s="10" t="e">
        <f>IF(AND(Include_study="Yes",Sufficient_data="Yes"),'Publication Bias Analysis'!E:E,NA())</f>
        <v>#N/A</v>
      </c>
      <c r="DA105" s="40" t="e">
        <f>IF(AND(Include_study="Yes",Sufficient_data="Yes"),'Publication Bias Analysis'!F:F,NA())</f>
        <v>#N/A</v>
      </c>
      <c r="DG105" s="133"/>
      <c r="DH105" s="28" t="str">
        <f>IF(AND(Include_study="Yes",Sufficient_data="Yes"),IF('Publication Bias Analysis'!L$38="Left",CZ:CZ-'Publication Bias Analysis'!I$29,'Publication Bias Analysis'!I$29-'Publication Bias Analysis'!E:E),"")</f>
        <v/>
      </c>
      <c r="DI105" s="28" t="str">
        <f t="shared" si="211"/>
        <v/>
      </c>
      <c r="DJ105" s="40" t="str">
        <f>IF(AND(Include_study="Yes",Sufficient_data="Yes"),1/('Publication Bias Analysis'!F:F^2+IF(Additional_model="Fixed effect",0,$DS$6)),"")</f>
        <v/>
      </c>
      <c r="DK105" s="28" t="str">
        <f>IF(AND(Include_study="Yes",Sufficient_data="Yes"),IF('Publication Bias Analysis'!L$38="Left",CZ:CZ-DS$3,DS$3-'Publication Bias Analysis'!E:E),"")</f>
        <v/>
      </c>
      <c r="DL105" s="28" t="str">
        <f t="shared" si="212"/>
        <v/>
      </c>
      <c r="DM105" s="40" t="str">
        <f>IF(AND(DK105&lt;&gt;"",CW105&lt;=MAX(CW:CW)-DS$7),1/('Publication Bias Analysis'!F:F^2+IF(Additional_model="Fixed effect",0,$DS$13)),"")</f>
        <v/>
      </c>
      <c r="DN105" s="10" t="str">
        <f>IF(AND(Include_study="Yes",Sufficient_data="Yes"),IF('Publication Bias Analysis'!L$38="Left",CZ:CZ-DS$10,DS$10-CZ:CZ),"")</f>
        <v/>
      </c>
      <c r="DO105" s="10" t="str">
        <f t="shared" si="213"/>
        <v/>
      </c>
      <c r="DP105" s="40" t="str">
        <f t="shared" si="249"/>
        <v/>
      </c>
      <c r="EG105" s="133"/>
      <c r="EH105" s="10" t="str">
        <f t="shared" si="207"/>
        <v/>
      </c>
      <c r="EI105" s="40" t="str">
        <f>IF(AND(Include_study="Yes",Sufficient_data="Yes"),Z_score-('Publication Bias Analysis'!P$3+'Publication Bias Analysis'!P$4*Inverse_standard_error),"")</f>
        <v/>
      </c>
      <c r="EK105" s="133"/>
      <c r="EL105" s="10" t="str">
        <f>IF(AND(Include_study="Yes",Sufficient_data="Yes"),(CZ:CZ-SUMPRODUCT(Calculations!CP:CP,'Publication Bias Analysis'!E:E)/SUM(Calculations!CP:CP))/(SQRT(EM:EM)),"")</f>
        <v/>
      </c>
      <c r="EM105" s="10" t="str">
        <f>IF(AND(Include_study="Yes",Sufficient_data="Yes"),'Publication Bias Analysis'!F:F^2-1/(SUM(Calculations!CP:CP)),"")</f>
        <v/>
      </c>
      <c r="EN105" s="14" t="str">
        <f t="shared" si="214"/>
        <v/>
      </c>
      <c r="EO105" s="14" t="str">
        <f t="shared" si="215"/>
        <v/>
      </c>
      <c r="EP105" s="14" t="str">
        <f>IF(AND(Include_study="Yes",Sufficient_data="Yes"),COUNTIFS(EN$2:EN104,"&lt;"&amp;EN105,EO$2:EO104,"&lt;"&amp;EO105)+COUNTIFS(EN106:EN$201,"&lt;"&amp;EN105,EO106:EO$201,"&lt;"&amp;EO105)+COUNTIFS(EN$2:EN104,"&gt;"&amp;EN105,EO$2:EO104,"&gt;"&amp;EO105)+COUNTIFS(EN106:EN$201,"&gt;"&amp;EN105,EO106:EO$201,"&gt;"&amp;EO105),"")</f>
        <v/>
      </c>
      <c r="EQ105" s="83" t="str">
        <f>IF(AND(Include_study="Yes",Sufficient_data="Yes"),COUNTIFS(EN$2:EN104,"&lt;"&amp;EN105,EO$2:EO104,"&gt;"&amp;EO105)+COUNTIFS(EN106:EN$201,"&lt;"&amp;EN105,EO106:EO$201,"&gt;"&amp;EO105)+COUNTIFS(EN$2:EN104,"&gt;"&amp;EN105,EO$2:EO104,"&lt;"&amp;EO105)+COUNTIFS(EN106:EN$201,"&gt;"&amp;EN105,EO106:EO$201,"&lt;"&amp;EO105),"")</f>
        <v/>
      </c>
      <c r="ES105" s="133"/>
      <c r="EX105" s="133"/>
      <c r="EY105" s="10" t="e">
        <f t="shared" si="250"/>
        <v>#N/A</v>
      </c>
      <c r="EZ105" s="10" t="e">
        <f t="shared" si="251"/>
        <v>#N/A</v>
      </c>
      <c r="FA105" s="10" t="str">
        <f t="shared" si="252"/>
        <v/>
      </c>
      <c r="FB105" s="40" t="str">
        <f>IF(AND(Include_study="Yes",Sufficient_data="Yes"),Z_score-('Publication Bias Analysis'!AK133+'Publication Bias Analysis'!AK$31*Inverse_standard_error),"")</f>
        <v/>
      </c>
      <c r="FH105" s="133"/>
      <c r="FI105" s="14" t="str">
        <f>IF(Z_score&lt;&gt;"",RANK('Publication Bias Analysis'!AS:AS,'Publication Bias Analysis'!AS:AS,1)+COUNTIF('Publication Bias Analysis'!AS$2:AS104,'Publication Bias Analysis'!AS105),"")</f>
        <v/>
      </c>
      <c r="FJ105" s="10" t="str">
        <f t="shared" si="253"/>
        <v/>
      </c>
      <c r="FK105" s="10" t="e">
        <f>IF(AND(Include_study="Yes",Sufficient_data="Yes"),'Publication Bias Analysis'!AR105,NA())</f>
        <v>#N/A</v>
      </c>
      <c r="FL105" s="28" t="e">
        <f>IF(AND(Include_study="Yes",Sufficient_data="Yes"),'Publication Bias Analysis'!AS105,NA())</f>
        <v>#N/A</v>
      </c>
      <c r="FM105" s="10" t="str">
        <f>IF(AND(Include_study="Yes",Sufficient_data="Yes"),'Publication Bias Analysis'!AR:AR-AVERAGE('Publication Bias Analysis'!AR:AR),"")</f>
        <v/>
      </c>
      <c r="FN105" s="40" t="str">
        <f>IF(AND(Include_study="Yes",Sufficient_data="Yes"),FL:FL-('Publication Bias Analysis'!AV$30+FK:FK*'Publication Bias Analysis'!AV$31),"")</f>
        <v/>
      </c>
      <c r="FT105" s="133"/>
      <c r="FU105" s="10" t="str">
        <f t="shared" si="254"/>
        <v/>
      </c>
      <c r="FV105" s="19" t="str">
        <f t="shared" si="185"/>
        <v/>
      </c>
      <c r="FW105" s="40" t="str">
        <f t="shared" si="210"/>
        <v/>
      </c>
    </row>
    <row r="106" spans="1:179" x14ac:dyDescent="0.2">
      <c r="A106" s="129"/>
      <c r="B106" s="26" t="str">
        <f t="shared" si="157"/>
        <v/>
      </c>
      <c r="C106" s="26" t="str">
        <f>IF(B106&lt;&gt;"",IF(B106=0,COUNTIF(B$2:B105,0)+1,COUNTIF(B$2:B105,B106)+B106+COUNTIF(B:B,0)),"")</f>
        <v/>
      </c>
      <c r="D106" s="26" t="str">
        <f t="shared" si="216"/>
        <v/>
      </c>
      <c r="E106" s="10" t="str">
        <f>IF(AND(Sufficient_data="Yes",Include_study="Yes",Input!Study_name&lt;&gt;""),Input!Study_name,"")</f>
        <v/>
      </c>
      <c r="F106" s="10" t="str">
        <f>IF(AND(Sufficient_data="Yes",Include_study="Yes"),Input!Correlation,"")</f>
        <v/>
      </c>
      <c r="G106" s="10" t="str">
        <f t="shared" si="217"/>
        <v/>
      </c>
      <c r="H106" s="10" t="str">
        <f>IF(AND(Sufficient_data="Yes",Include_study="Yes"),Input!Number_of_subjects,"")</f>
        <v/>
      </c>
      <c r="I106" s="10" t="str">
        <f t="shared" si="218"/>
        <v/>
      </c>
      <c r="J106" s="10" t="str">
        <f t="shared" si="219"/>
        <v/>
      </c>
      <c r="K106" s="10" t="str">
        <f t="shared" si="220"/>
        <v/>
      </c>
      <c r="L106" s="10" t="str">
        <f t="shared" si="221"/>
        <v/>
      </c>
      <c r="M106" s="10" t="str">
        <f t="shared" si="222"/>
        <v/>
      </c>
      <c r="N106" s="10" t="str">
        <f t="shared" si="223"/>
        <v/>
      </c>
      <c r="O106" s="106" t="str">
        <f t="shared" si="224"/>
        <v/>
      </c>
      <c r="P106" s="68" t="str">
        <f t="shared" si="225"/>
        <v/>
      </c>
      <c r="R106" s="57" t="e">
        <f t="shared" si="226"/>
        <v>#N/A</v>
      </c>
      <c r="S106" s="10" t="e">
        <f t="shared" si="227"/>
        <v>#N/A</v>
      </c>
      <c r="T106" s="40" t="e">
        <f t="shared" si="228"/>
        <v>#N/A</v>
      </c>
      <c r="Y106" s="129"/>
      <c r="Z106" s="26" t="str">
        <f t="shared" si="229"/>
        <v/>
      </c>
      <c r="AA106" s="26" t="str">
        <f>IF(AND(Sufficient_data="Yes",Include_study="Yes",Input!Study_name&lt;&gt;"",Subgroup&lt;&gt;""),Input!Study_name,"")</f>
        <v/>
      </c>
      <c r="AB106" s="10" t="str">
        <f t="shared" si="230"/>
        <v/>
      </c>
      <c r="AC106" s="10" t="str">
        <f>IF(AND(Sufficient_data="Yes",Include_study="Yes",Subgroup&lt;&gt;""),Input!Correlation,"")</f>
        <v/>
      </c>
      <c r="AD106" s="10" t="str">
        <f t="shared" si="158"/>
        <v/>
      </c>
      <c r="AE106" s="10" t="str">
        <f t="shared" si="231"/>
        <v/>
      </c>
      <c r="AF106" s="10" t="str">
        <f t="shared" si="159"/>
        <v/>
      </c>
      <c r="AG106" s="10" t="str">
        <f t="shared" si="232"/>
        <v/>
      </c>
      <c r="AH106" s="4" t="str">
        <f t="shared" si="160"/>
        <v/>
      </c>
      <c r="AI106" s="35" t="str">
        <f t="shared" si="233"/>
        <v/>
      </c>
      <c r="AJ106" s="108" t="str">
        <f t="shared" si="234"/>
        <v/>
      </c>
      <c r="AK106" s="68" t="str">
        <f t="shared" si="235"/>
        <v/>
      </c>
      <c r="AL106" s="9"/>
      <c r="AM106" s="57" t="e">
        <f t="shared" si="161"/>
        <v>#N/A</v>
      </c>
      <c r="AN106" s="10" t="e">
        <f t="shared" si="162"/>
        <v>#N/A</v>
      </c>
      <c r="AO106" s="40" t="e">
        <f t="shared" si="163"/>
        <v>#N/A</v>
      </c>
      <c r="AP106" s="9"/>
      <c r="AQ106" s="71" t="str">
        <f t="shared" si="164"/>
        <v/>
      </c>
      <c r="AR106" s="10" t="str">
        <f>IF(AND(Sufficient_data="Yes",Include_study="Yes",Subgroup&lt;&gt;""),IF(COUNTIFS(Input!F$2:F105,"="&amp;"Yes",Input!C$2:C105,"="&amp;"Yes",Input!G$2:G105,"="&amp;Subgroup)&gt;0,"",Subgroup),"")</f>
        <v/>
      </c>
      <c r="AS106" s="26" t="str">
        <f t="shared" si="165"/>
        <v/>
      </c>
      <c r="AT106" s="14" t="str">
        <f t="shared" si="166"/>
        <v/>
      </c>
      <c r="AU106" s="10" t="str">
        <f t="shared" si="167"/>
        <v/>
      </c>
      <c r="AV106" s="19" t="str">
        <f t="shared" si="168"/>
        <v/>
      </c>
      <c r="AW106" s="10" t="str">
        <f t="shared" si="169"/>
        <v/>
      </c>
      <c r="AX106" s="10" t="str">
        <f t="shared" si="170"/>
        <v/>
      </c>
      <c r="AY106" s="10" t="str">
        <f t="shared" si="236"/>
        <v/>
      </c>
      <c r="AZ106" s="10" t="str">
        <f t="shared" si="171"/>
        <v/>
      </c>
      <c r="BA106" s="10" t="str">
        <f t="shared" si="172"/>
        <v/>
      </c>
      <c r="BB106" s="10" t="str">
        <f t="shared" si="237"/>
        <v/>
      </c>
      <c r="BC106" s="10" t="str">
        <f t="shared" si="173"/>
        <v/>
      </c>
      <c r="BD106" s="26" t="str">
        <f t="shared" si="174"/>
        <v/>
      </c>
      <c r="BE106" s="10" t="str">
        <f t="shared" si="238"/>
        <v/>
      </c>
      <c r="BF106" s="10" t="str">
        <f t="shared" si="239"/>
        <v/>
      </c>
      <c r="BG106" s="10" t="str">
        <f t="shared" si="175"/>
        <v/>
      </c>
      <c r="BH106" s="10" t="str">
        <f t="shared" si="176"/>
        <v/>
      </c>
      <c r="BI106" s="10" t="str">
        <f t="shared" si="240"/>
        <v/>
      </c>
      <c r="BJ106" s="10" t="str">
        <f t="shared" si="241"/>
        <v/>
      </c>
      <c r="BK106" s="10" t="str">
        <f t="shared" si="177"/>
        <v/>
      </c>
      <c r="BL106" s="10" t="str">
        <f t="shared" si="178"/>
        <v/>
      </c>
      <c r="BM106" s="10" t="str">
        <f t="shared" si="179"/>
        <v/>
      </c>
      <c r="BN106" s="10" t="e">
        <f t="shared" si="180"/>
        <v>#N/A</v>
      </c>
      <c r="BO106" s="10" t="str">
        <f t="shared" si="181"/>
        <v/>
      </c>
      <c r="BP106" s="10" t="str">
        <f t="shared" si="182"/>
        <v/>
      </c>
      <c r="BQ106" s="10" t="str">
        <f t="shared" si="242"/>
        <v/>
      </c>
      <c r="BR106" s="28" t="str">
        <f t="shared" si="183"/>
        <v/>
      </c>
      <c r="BS106" s="40" t="str">
        <f t="shared" si="209"/>
        <v/>
      </c>
      <c r="BX106" s="138"/>
      <c r="BY106" s="10" t="e">
        <f t="shared" si="243"/>
        <v>#N/A</v>
      </c>
      <c r="BZ106" s="10" t="e">
        <f t="shared" si="244"/>
        <v>#N/A</v>
      </c>
      <c r="CA106" s="10" t="str">
        <f t="shared" si="245"/>
        <v/>
      </c>
      <c r="CB106" s="10" t="str">
        <f>IF(AND(Sufficient_data="Yes",Include_study="Yes",Moderator&lt;&gt;""),'Moderator Analysis'!F:F-CL$2,"")</f>
        <v/>
      </c>
      <c r="CC106" s="10" t="str">
        <f>IF(AND(Sufficient_data="Yes",Include_study="Yes",Moderator&lt;&gt;""),'Moderator Analysis'!E:E-CL$3,"")</f>
        <v/>
      </c>
      <c r="CD106" s="40" t="str">
        <f>IF(AND(Sufficient_data="Yes",Include_study="Yes",Moderator&lt;&gt;""),CA:CA*('Moderator Analysis'!F:F-CL$5-CL$4*'Moderator Analysis'!E:E)^2,"")</f>
        <v/>
      </c>
      <c r="CE106" s="9"/>
      <c r="CF106" s="75" t="str">
        <f t="shared" si="184"/>
        <v/>
      </c>
      <c r="CG106" s="18" t="str">
        <f>IF(AND(Sufficient_data="Yes",Include_study="Yes",CF106&lt;&gt;""),'Moderator Analysis'!F:F-'Moderator Analysis'!J$37,"")</f>
        <v/>
      </c>
      <c r="CH106" s="18" t="str">
        <f>IF(AND(Sufficient_data="Yes",Include_study="Yes",CF106&lt;&gt;""),'Moderator Analysis'!E:E-SUMPRODUCT('Moderator Analysis'!E:E,CF:CF)/SUM(CF:CF),"")</f>
        <v/>
      </c>
      <c r="CI106" s="79" t="str">
        <f>IF(AND(Sufficient_data="Yes",Include_study="Yes",CF106&lt;&gt;""),CF:CF*('Moderator Analysis'!F:F-'Moderator Analysis'!J$29-'Moderator Analysis'!J$30*'Moderator Analysis'!E:E)^2,"")</f>
        <v/>
      </c>
      <c r="CN106" s="138"/>
      <c r="CO106" s="140"/>
      <c r="CP106" s="28" t="str">
        <f>IF(AND(Include_study="Yes",Sufficient_data="Yes"),1/'Publication Bias Analysis'!F106^2,"")</f>
        <v/>
      </c>
      <c r="CQ106" s="28" t="str">
        <f>IF(AND(Include_study="Yes",Sufficient_data="Yes"),1/('Publication Bias Analysis'!F:F^2+IF(Additional_model="Fixed effect",0,Calculations!DD$11)),"")</f>
        <v/>
      </c>
      <c r="CR106" s="28" t="str">
        <f>IF(AND(Include_study="Yes",Sufficient_data="Yes"),1/('Publication Bias Analysis'!F:F^2+IF(Additional_model="Fixed effect",0,'Publication Bias Analysis'!L$32)),"")</f>
        <v/>
      </c>
      <c r="CS106" s="28" t="str">
        <f>IF(AND(Include_study="Yes",Sufficient_data="Yes"),'Publication Bias Analysis'!E:E-IF(Trim_and_fill="Off",'Publication Bias Analysis'!I$29,'Publication Bias Analysis'!I$37),"")</f>
        <v/>
      </c>
      <c r="CT106" s="28" t="str">
        <f t="shared" si="246"/>
        <v/>
      </c>
      <c r="CU106" s="28" t="str">
        <f t="shared" si="247"/>
        <v/>
      </c>
      <c r="CV106" s="90" t="str">
        <f t="shared" si="248"/>
        <v/>
      </c>
      <c r="CW106" s="89" t="str">
        <f>IF(AND(Include_study="Yes",Sufficient_data="Yes"),CV:CV+IF(DH:DH&lt;0,-1,1)*COUNTIF(CV$2:CV105,CV:CV),"")</f>
        <v/>
      </c>
      <c r="CX106" s="89" t="str">
        <f>IF(AND(Include_study="Yes",Sufficient_data="Yes"),RANK(DL:DL,DL:DL,1)*IF(DK:DK&lt;0,-1,1)+IF(DK:DK&lt;0,-1,1)*COUNTIF(CV$2:CV105,CV:CV),"")</f>
        <v/>
      </c>
      <c r="CY106" s="89" t="str">
        <f>IF(AND(Include_study="Yes",Sufficient_data="Yes"),RANK(DO:DO,DO:DO,1)*IF(DN:DN&lt;0,-1,1)+IF(DN:DN&lt;0,-1,1)*COUNTIF(CV$2:CV105,CV:CV),"")</f>
        <v/>
      </c>
      <c r="CZ106" s="10" t="e">
        <f>IF(AND(Include_study="Yes",Sufficient_data="Yes"),'Publication Bias Analysis'!E:E,NA())</f>
        <v>#N/A</v>
      </c>
      <c r="DA106" s="40" t="e">
        <f>IF(AND(Include_study="Yes",Sufficient_data="Yes"),'Publication Bias Analysis'!F:F,NA())</f>
        <v>#N/A</v>
      </c>
      <c r="DG106" s="133"/>
      <c r="DH106" s="28" t="str">
        <f>IF(AND(Include_study="Yes",Sufficient_data="Yes"),IF('Publication Bias Analysis'!L$38="Left",CZ:CZ-'Publication Bias Analysis'!I$29,'Publication Bias Analysis'!I$29-'Publication Bias Analysis'!E:E),"")</f>
        <v/>
      </c>
      <c r="DI106" s="28" t="str">
        <f t="shared" si="211"/>
        <v/>
      </c>
      <c r="DJ106" s="40" t="str">
        <f>IF(AND(Include_study="Yes",Sufficient_data="Yes"),1/('Publication Bias Analysis'!F:F^2+IF(Additional_model="Fixed effect",0,$DS$6)),"")</f>
        <v/>
      </c>
      <c r="DK106" s="28" t="str">
        <f>IF(AND(Include_study="Yes",Sufficient_data="Yes"),IF('Publication Bias Analysis'!L$38="Left",CZ:CZ-DS$3,DS$3-'Publication Bias Analysis'!E:E),"")</f>
        <v/>
      </c>
      <c r="DL106" s="28" t="str">
        <f t="shared" si="212"/>
        <v/>
      </c>
      <c r="DM106" s="40" t="str">
        <f>IF(AND(DK106&lt;&gt;"",CW106&lt;=MAX(CW:CW)-DS$7),1/('Publication Bias Analysis'!F:F^2+IF(Additional_model="Fixed effect",0,$DS$13)),"")</f>
        <v/>
      </c>
      <c r="DN106" s="10" t="str">
        <f>IF(AND(Include_study="Yes",Sufficient_data="Yes"),IF('Publication Bias Analysis'!L$38="Left",CZ:CZ-DS$10,DS$10-CZ:CZ),"")</f>
        <v/>
      </c>
      <c r="DO106" s="10" t="str">
        <f t="shared" si="213"/>
        <v/>
      </c>
      <c r="DP106" s="40" t="str">
        <f t="shared" si="249"/>
        <v/>
      </c>
      <c r="EG106" s="133"/>
      <c r="EH106" s="10" t="str">
        <f t="shared" si="207"/>
        <v/>
      </c>
      <c r="EI106" s="40" t="str">
        <f>IF(AND(Include_study="Yes",Sufficient_data="Yes"),Z_score-('Publication Bias Analysis'!P$3+'Publication Bias Analysis'!P$4*Inverse_standard_error),"")</f>
        <v/>
      </c>
      <c r="EK106" s="133"/>
      <c r="EL106" s="10" t="str">
        <f>IF(AND(Include_study="Yes",Sufficient_data="Yes"),(CZ:CZ-SUMPRODUCT(Calculations!CP:CP,'Publication Bias Analysis'!E:E)/SUM(Calculations!CP:CP))/(SQRT(EM:EM)),"")</f>
        <v/>
      </c>
      <c r="EM106" s="10" t="str">
        <f>IF(AND(Include_study="Yes",Sufficient_data="Yes"),'Publication Bias Analysis'!F:F^2-1/(SUM(Calculations!CP:CP)),"")</f>
        <v/>
      </c>
      <c r="EN106" s="14" t="str">
        <f t="shared" si="214"/>
        <v/>
      </c>
      <c r="EO106" s="14" t="str">
        <f t="shared" si="215"/>
        <v/>
      </c>
      <c r="EP106" s="14" t="str">
        <f>IF(AND(Include_study="Yes",Sufficient_data="Yes"),COUNTIFS(EN$2:EN105,"&lt;"&amp;EN106,EO$2:EO105,"&lt;"&amp;EO106)+COUNTIFS(EN107:EN$201,"&lt;"&amp;EN106,EO107:EO$201,"&lt;"&amp;EO106)+COUNTIFS(EN$2:EN105,"&gt;"&amp;EN106,EO$2:EO105,"&gt;"&amp;EO106)+COUNTIFS(EN107:EN$201,"&gt;"&amp;EN106,EO107:EO$201,"&gt;"&amp;EO106),"")</f>
        <v/>
      </c>
      <c r="EQ106" s="83" t="str">
        <f>IF(AND(Include_study="Yes",Sufficient_data="Yes"),COUNTIFS(EN$2:EN105,"&lt;"&amp;EN106,EO$2:EO105,"&gt;"&amp;EO106)+COUNTIFS(EN107:EN$201,"&lt;"&amp;EN106,EO107:EO$201,"&gt;"&amp;EO106)+COUNTIFS(EN$2:EN105,"&gt;"&amp;EN106,EO$2:EO105,"&lt;"&amp;EO106)+COUNTIFS(EN107:EN$201,"&gt;"&amp;EN106,EO107:EO$201,"&lt;"&amp;EO106),"")</f>
        <v/>
      </c>
      <c r="ES106" s="133"/>
      <c r="EX106" s="133"/>
      <c r="EY106" s="10" t="e">
        <f t="shared" si="250"/>
        <v>#N/A</v>
      </c>
      <c r="EZ106" s="10" t="e">
        <f t="shared" si="251"/>
        <v>#N/A</v>
      </c>
      <c r="FA106" s="10" t="str">
        <f t="shared" si="252"/>
        <v/>
      </c>
      <c r="FB106" s="40" t="str">
        <f>IF(AND(Include_study="Yes",Sufficient_data="Yes"),Z_score-('Publication Bias Analysis'!AK134+'Publication Bias Analysis'!AK$31*Inverse_standard_error),"")</f>
        <v/>
      </c>
      <c r="FH106" s="133"/>
      <c r="FI106" s="14" t="str">
        <f>IF(Z_score&lt;&gt;"",RANK('Publication Bias Analysis'!AS:AS,'Publication Bias Analysis'!AS:AS,1)+COUNTIF('Publication Bias Analysis'!AS$2:AS105,'Publication Bias Analysis'!AS106),"")</f>
        <v/>
      </c>
      <c r="FJ106" s="10" t="str">
        <f t="shared" si="253"/>
        <v/>
      </c>
      <c r="FK106" s="10" t="e">
        <f>IF(AND(Include_study="Yes",Sufficient_data="Yes"),'Publication Bias Analysis'!AR106,NA())</f>
        <v>#N/A</v>
      </c>
      <c r="FL106" s="28" t="e">
        <f>IF(AND(Include_study="Yes",Sufficient_data="Yes"),'Publication Bias Analysis'!AS106,NA())</f>
        <v>#N/A</v>
      </c>
      <c r="FM106" s="10" t="str">
        <f>IF(AND(Include_study="Yes",Sufficient_data="Yes"),'Publication Bias Analysis'!AR:AR-AVERAGE('Publication Bias Analysis'!AR:AR),"")</f>
        <v/>
      </c>
      <c r="FN106" s="40" t="str">
        <f>IF(AND(Include_study="Yes",Sufficient_data="Yes"),FL:FL-('Publication Bias Analysis'!AV$30+FK:FK*'Publication Bias Analysis'!AV$31),"")</f>
        <v/>
      </c>
      <c r="FT106" s="133"/>
      <c r="FU106" s="10" t="str">
        <f t="shared" si="254"/>
        <v/>
      </c>
      <c r="FV106" s="19" t="str">
        <f t="shared" si="185"/>
        <v/>
      </c>
      <c r="FW106" s="40" t="str">
        <f t="shared" si="210"/>
        <v/>
      </c>
    </row>
    <row r="107" spans="1:179" x14ac:dyDescent="0.2">
      <c r="A107" s="129"/>
      <c r="B107" s="26" t="str">
        <f t="shared" si="157"/>
        <v/>
      </c>
      <c r="C107" s="26" t="str">
        <f>IF(B107&lt;&gt;"",IF(B107=0,COUNTIF(B$2:B106,0)+1,COUNTIF(B$2:B106,B107)+B107+COUNTIF(B:B,0)),"")</f>
        <v/>
      </c>
      <c r="D107" s="26" t="str">
        <f t="shared" si="216"/>
        <v/>
      </c>
      <c r="E107" s="10" t="str">
        <f>IF(AND(Sufficient_data="Yes",Include_study="Yes",Input!Study_name&lt;&gt;""),Input!Study_name,"")</f>
        <v/>
      </c>
      <c r="F107" s="10" t="str">
        <f>IF(AND(Sufficient_data="Yes",Include_study="Yes"),Input!Correlation,"")</f>
        <v/>
      </c>
      <c r="G107" s="10" t="str">
        <f t="shared" si="217"/>
        <v/>
      </c>
      <c r="H107" s="10" t="str">
        <f>IF(AND(Sufficient_data="Yes",Include_study="Yes"),Input!Number_of_subjects,"")</f>
        <v/>
      </c>
      <c r="I107" s="10" t="str">
        <f t="shared" si="218"/>
        <v/>
      </c>
      <c r="J107" s="10" t="str">
        <f t="shared" si="219"/>
        <v/>
      </c>
      <c r="K107" s="10" t="str">
        <f t="shared" si="220"/>
        <v/>
      </c>
      <c r="L107" s="10" t="str">
        <f t="shared" si="221"/>
        <v/>
      </c>
      <c r="M107" s="10" t="str">
        <f t="shared" si="222"/>
        <v/>
      </c>
      <c r="N107" s="10" t="str">
        <f t="shared" si="223"/>
        <v/>
      </c>
      <c r="O107" s="106" t="str">
        <f t="shared" si="224"/>
        <v/>
      </c>
      <c r="P107" s="68" t="str">
        <f t="shared" si="225"/>
        <v/>
      </c>
      <c r="R107" s="57" t="e">
        <f t="shared" si="226"/>
        <v>#N/A</v>
      </c>
      <c r="S107" s="10" t="e">
        <f t="shared" si="227"/>
        <v>#N/A</v>
      </c>
      <c r="T107" s="40" t="e">
        <f t="shared" si="228"/>
        <v>#N/A</v>
      </c>
      <c r="Y107" s="129"/>
      <c r="Z107" s="26" t="str">
        <f t="shared" si="229"/>
        <v/>
      </c>
      <c r="AA107" s="26" t="str">
        <f>IF(AND(Sufficient_data="Yes",Include_study="Yes",Input!Study_name&lt;&gt;"",Subgroup&lt;&gt;""),Input!Study_name,"")</f>
        <v/>
      </c>
      <c r="AB107" s="10" t="str">
        <f t="shared" si="230"/>
        <v/>
      </c>
      <c r="AC107" s="10" t="str">
        <f>IF(AND(Sufficient_data="Yes",Include_study="Yes",Subgroup&lt;&gt;""),Input!Correlation,"")</f>
        <v/>
      </c>
      <c r="AD107" s="10" t="str">
        <f t="shared" si="158"/>
        <v/>
      </c>
      <c r="AE107" s="10" t="str">
        <f t="shared" si="231"/>
        <v/>
      </c>
      <c r="AF107" s="10" t="str">
        <f t="shared" si="159"/>
        <v/>
      </c>
      <c r="AG107" s="10" t="str">
        <f t="shared" si="232"/>
        <v/>
      </c>
      <c r="AH107" s="4" t="str">
        <f t="shared" si="160"/>
        <v/>
      </c>
      <c r="AI107" s="35" t="str">
        <f t="shared" si="233"/>
        <v/>
      </c>
      <c r="AJ107" s="108" t="str">
        <f t="shared" si="234"/>
        <v/>
      </c>
      <c r="AK107" s="68" t="str">
        <f t="shared" si="235"/>
        <v/>
      </c>
      <c r="AL107" s="9"/>
      <c r="AM107" s="57" t="e">
        <f t="shared" si="161"/>
        <v>#N/A</v>
      </c>
      <c r="AN107" s="10" t="e">
        <f t="shared" si="162"/>
        <v>#N/A</v>
      </c>
      <c r="AO107" s="40" t="e">
        <f t="shared" si="163"/>
        <v>#N/A</v>
      </c>
      <c r="AP107" s="9"/>
      <c r="AQ107" s="71" t="str">
        <f t="shared" si="164"/>
        <v/>
      </c>
      <c r="AR107" s="10" t="str">
        <f>IF(AND(Sufficient_data="Yes",Include_study="Yes",Subgroup&lt;&gt;""),IF(COUNTIFS(Input!F$2:F106,"="&amp;"Yes",Input!C$2:C106,"="&amp;"Yes",Input!G$2:G106,"="&amp;Subgroup)&gt;0,"",Subgroup),"")</f>
        <v/>
      </c>
      <c r="AS107" s="26" t="str">
        <f t="shared" si="165"/>
        <v/>
      </c>
      <c r="AT107" s="14" t="str">
        <f t="shared" si="166"/>
        <v/>
      </c>
      <c r="AU107" s="10" t="str">
        <f t="shared" si="167"/>
        <v/>
      </c>
      <c r="AV107" s="19" t="str">
        <f t="shared" si="168"/>
        <v/>
      </c>
      <c r="AW107" s="10" t="str">
        <f t="shared" si="169"/>
        <v/>
      </c>
      <c r="AX107" s="10" t="str">
        <f t="shared" si="170"/>
        <v/>
      </c>
      <c r="AY107" s="10" t="str">
        <f t="shared" si="236"/>
        <v/>
      </c>
      <c r="AZ107" s="10" t="str">
        <f t="shared" si="171"/>
        <v/>
      </c>
      <c r="BA107" s="10" t="str">
        <f t="shared" si="172"/>
        <v/>
      </c>
      <c r="BB107" s="10" t="str">
        <f t="shared" si="237"/>
        <v/>
      </c>
      <c r="BC107" s="10" t="str">
        <f t="shared" si="173"/>
        <v/>
      </c>
      <c r="BD107" s="26" t="str">
        <f t="shared" si="174"/>
        <v/>
      </c>
      <c r="BE107" s="10" t="str">
        <f t="shared" si="238"/>
        <v/>
      </c>
      <c r="BF107" s="10" t="str">
        <f t="shared" si="239"/>
        <v/>
      </c>
      <c r="BG107" s="10" t="str">
        <f t="shared" si="175"/>
        <v/>
      </c>
      <c r="BH107" s="10" t="str">
        <f t="shared" si="176"/>
        <v/>
      </c>
      <c r="BI107" s="10" t="str">
        <f t="shared" si="240"/>
        <v/>
      </c>
      <c r="BJ107" s="10" t="str">
        <f t="shared" si="241"/>
        <v/>
      </c>
      <c r="BK107" s="10" t="str">
        <f t="shared" si="177"/>
        <v/>
      </c>
      <c r="BL107" s="10" t="str">
        <f t="shared" si="178"/>
        <v/>
      </c>
      <c r="BM107" s="10" t="str">
        <f t="shared" si="179"/>
        <v/>
      </c>
      <c r="BN107" s="10" t="e">
        <f t="shared" si="180"/>
        <v>#N/A</v>
      </c>
      <c r="BO107" s="10" t="str">
        <f t="shared" si="181"/>
        <v/>
      </c>
      <c r="BP107" s="10" t="str">
        <f t="shared" si="182"/>
        <v/>
      </c>
      <c r="BQ107" s="10" t="str">
        <f t="shared" si="242"/>
        <v/>
      </c>
      <c r="BR107" s="28" t="str">
        <f t="shared" si="183"/>
        <v/>
      </c>
      <c r="BS107" s="40" t="str">
        <f t="shared" si="209"/>
        <v/>
      </c>
      <c r="BX107" s="138"/>
      <c r="BY107" s="10" t="e">
        <f t="shared" si="243"/>
        <v>#N/A</v>
      </c>
      <c r="BZ107" s="10" t="e">
        <f t="shared" si="244"/>
        <v>#N/A</v>
      </c>
      <c r="CA107" s="10" t="str">
        <f t="shared" si="245"/>
        <v/>
      </c>
      <c r="CB107" s="10" t="str">
        <f>IF(AND(Sufficient_data="Yes",Include_study="Yes",Moderator&lt;&gt;""),'Moderator Analysis'!F:F-CL$2,"")</f>
        <v/>
      </c>
      <c r="CC107" s="10" t="str">
        <f>IF(AND(Sufficient_data="Yes",Include_study="Yes",Moderator&lt;&gt;""),'Moderator Analysis'!E:E-CL$3,"")</f>
        <v/>
      </c>
      <c r="CD107" s="40" t="str">
        <f>IF(AND(Sufficient_data="Yes",Include_study="Yes",Moderator&lt;&gt;""),CA:CA*('Moderator Analysis'!F:F-CL$5-CL$4*'Moderator Analysis'!E:E)^2,"")</f>
        <v/>
      </c>
      <c r="CE107" s="9"/>
      <c r="CF107" s="75" t="str">
        <f t="shared" si="184"/>
        <v/>
      </c>
      <c r="CG107" s="18" t="str">
        <f>IF(AND(Sufficient_data="Yes",Include_study="Yes",CF107&lt;&gt;""),'Moderator Analysis'!F:F-'Moderator Analysis'!J$37,"")</f>
        <v/>
      </c>
      <c r="CH107" s="18" t="str">
        <f>IF(AND(Sufficient_data="Yes",Include_study="Yes",CF107&lt;&gt;""),'Moderator Analysis'!E:E-SUMPRODUCT('Moderator Analysis'!E:E,CF:CF)/SUM(CF:CF),"")</f>
        <v/>
      </c>
      <c r="CI107" s="79" t="str">
        <f>IF(AND(Sufficient_data="Yes",Include_study="Yes",CF107&lt;&gt;""),CF:CF*('Moderator Analysis'!F:F-'Moderator Analysis'!J$29-'Moderator Analysis'!J$30*'Moderator Analysis'!E:E)^2,"")</f>
        <v/>
      </c>
      <c r="CN107" s="138"/>
      <c r="CO107" s="140"/>
      <c r="CP107" s="28" t="str">
        <f>IF(AND(Include_study="Yes",Sufficient_data="Yes"),1/'Publication Bias Analysis'!F107^2,"")</f>
        <v/>
      </c>
      <c r="CQ107" s="28" t="str">
        <f>IF(AND(Include_study="Yes",Sufficient_data="Yes"),1/('Publication Bias Analysis'!F:F^2+IF(Additional_model="Fixed effect",0,Calculations!DD$11)),"")</f>
        <v/>
      </c>
      <c r="CR107" s="28" t="str">
        <f>IF(AND(Include_study="Yes",Sufficient_data="Yes"),1/('Publication Bias Analysis'!F:F^2+IF(Additional_model="Fixed effect",0,'Publication Bias Analysis'!L$32)),"")</f>
        <v/>
      </c>
      <c r="CS107" s="28" t="str">
        <f>IF(AND(Include_study="Yes",Sufficient_data="Yes"),'Publication Bias Analysis'!E:E-IF(Trim_and_fill="Off",'Publication Bias Analysis'!I$29,'Publication Bias Analysis'!I$37),"")</f>
        <v/>
      </c>
      <c r="CT107" s="28" t="str">
        <f t="shared" si="246"/>
        <v/>
      </c>
      <c r="CU107" s="28" t="str">
        <f t="shared" si="247"/>
        <v/>
      </c>
      <c r="CV107" s="90" t="str">
        <f t="shared" si="248"/>
        <v/>
      </c>
      <c r="CW107" s="89" t="str">
        <f>IF(AND(Include_study="Yes",Sufficient_data="Yes"),CV:CV+IF(DH:DH&lt;0,-1,1)*COUNTIF(CV$2:CV106,CV:CV),"")</f>
        <v/>
      </c>
      <c r="CX107" s="89" t="str">
        <f>IF(AND(Include_study="Yes",Sufficient_data="Yes"),RANK(DL:DL,DL:DL,1)*IF(DK:DK&lt;0,-1,1)+IF(DK:DK&lt;0,-1,1)*COUNTIF(CV$2:CV106,CV:CV),"")</f>
        <v/>
      </c>
      <c r="CY107" s="89" t="str">
        <f>IF(AND(Include_study="Yes",Sufficient_data="Yes"),RANK(DO:DO,DO:DO,1)*IF(DN:DN&lt;0,-1,1)+IF(DN:DN&lt;0,-1,1)*COUNTIF(CV$2:CV106,CV:CV),"")</f>
        <v/>
      </c>
      <c r="CZ107" s="10" t="e">
        <f>IF(AND(Include_study="Yes",Sufficient_data="Yes"),'Publication Bias Analysis'!E:E,NA())</f>
        <v>#N/A</v>
      </c>
      <c r="DA107" s="40" t="e">
        <f>IF(AND(Include_study="Yes",Sufficient_data="Yes"),'Publication Bias Analysis'!F:F,NA())</f>
        <v>#N/A</v>
      </c>
      <c r="DG107" s="133"/>
      <c r="DH107" s="28" t="str">
        <f>IF(AND(Include_study="Yes",Sufficient_data="Yes"),IF('Publication Bias Analysis'!L$38="Left",CZ:CZ-'Publication Bias Analysis'!I$29,'Publication Bias Analysis'!I$29-'Publication Bias Analysis'!E:E),"")</f>
        <v/>
      </c>
      <c r="DI107" s="28" t="str">
        <f t="shared" si="211"/>
        <v/>
      </c>
      <c r="DJ107" s="40" t="str">
        <f>IF(AND(Include_study="Yes",Sufficient_data="Yes"),1/('Publication Bias Analysis'!F:F^2+IF(Additional_model="Fixed effect",0,$DS$6)),"")</f>
        <v/>
      </c>
      <c r="DK107" s="28" t="str">
        <f>IF(AND(Include_study="Yes",Sufficient_data="Yes"),IF('Publication Bias Analysis'!L$38="Left",CZ:CZ-DS$3,DS$3-'Publication Bias Analysis'!E:E),"")</f>
        <v/>
      </c>
      <c r="DL107" s="28" t="str">
        <f t="shared" si="212"/>
        <v/>
      </c>
      <c r="DM107" s="40" t="str">
        <f>IF(AND(DK107&lt;&gt;"",CW107&lt;=MAX(CW:CW)-DS$7),1/('Publication Bias Analysis'!F:F^2+IF(Additional_model="Fixed effect",0,$DS$13)),"")</f>
        <v/>
      </c>
      <c r="DN107" s="10" t="str">
        <f>IF(AND(Include_study="Yes",Sufficient_data="Yes"),IF('Publication Bias Analysis'!L$38="Left",CZ:CZ-DS$10,DS$10-CZ:CZ),"")</f>
        <v/>
      </c>
      <c r="DO107" s="10" t="str">
        <f t="shared" si="213"/>
        <v/>
      </c>
      <c r="DP107" s="40" t="str">
        <f t="shared" si="249"/>
        <v/>
      </c>
      <c r="EG107" s="133"/>
      <c r="EH107" s="10" t="str">
        <f t="shared" si="207"/>
        <v/>
      </c>
      <c r="EI107" s="40" t="str">
        <f>IF(AND(Include_study="Yes",Sufficient_data="Yes"),Z_score-('Publication Bias Analysis'!P$3+'Publication Bias Analysis'!P$4*Inverse_standard_error),"")</f>
        <v/>
      </c>
      <c r="EK107" s="133"/>
      <c r="EL107" s="10" t="str">
        <f>IF(AND(Include_study="Yes",Sufficient_data="Yes"),(CZ:CZ-SUMPRODUCT(Calculations!CP:CP,'Publication Bias Analysis'!E:E)/SUM(Calculations!CP:CP))/(SQRT(EM:EM)),"")</f>
        <v/>
      </c>
      <c r="EM107" s="10" t="str">
        <f>IF(AND(Include_study="Yes",Sufficient_data="Yes"),'Publication Bias Analysis'!F:F^2-1/(SUM(Calculations!CP:CP)),"")</f>
        <v/>
      </c>
      <c r="EN107" s="14" t="str">
        <f t="shared" si="214"/>
        <v/>
      </c>
      <c r="EO107" s="14" t="str">
        <f t="shared" si="215"/>
        <v/>
      </c>
      <c r="EP107" s="14" t="str">
        <f>IF(AND(Include_study="Yes",Sufficient_data="Yes"),COUNTIFS(EN$2:EN106,"&lt;"&amp;EN107,EO$2:EO106,"&lt;"&amp;EO107)+COUNTIFS(EN108:EN$201,"&lt;"&amp;EN107,EO108:EO$201,"&lt;"&amp;EO107)+COUNTIFS(EN$2:EN106,"&gt;"&amp;EN107,EO$2:EO106,"&gt;"&amp;EO107)+COUNTIFS(EN108:EN$201,"&gt;"&amp;EN107,EO108:EO$201,"&gt;"&amp;EO107),"")</f>
        <v/>
      </c>
      <c r="EQ107" s="83" t="str">
        <f>IF(AND(Include_study="Yes",Sufficient_data="Yes"),COUNTIFS(EN$2:EN106,"&lt;"&amp;EN107,EO$2:EO106,"&gt;"&amp;EO107)+COUNTIFS(EN108:EN$201,"&lt;"&amp;EN107,EO108:EO$201,"&gt;"&amp;EO107)+COUNTIFS(EN$2:EN106,"&gt;"&amp;EN107,EO$2:EO106,"&lt;"&amp;EO107)+COUNTIFS(EN108:EN$201,"&gt;"&amp;EN107,EO108:EO$201,"&lt;"&amp;EO107),"")</f>
        <v/>
      </c>
      <c r="ES107" s="133"/>
      <c r="EX107" s="133"/>
      <c r="EY107" s="10" t="e">
        <f t="shared" si="250"/>
        <v>#N/A</v>
      </c>
      <c r="EZ107" s="10" t="e">
        <f t="shared" si="251"/>
        <v>#N/A</v>
      </c>
      <c r="FA107" s="10" t="str">
        <f t="shared" si="252"/>
        <v/>
      </c>
      <c r="FB107" s="40" t="str">
        <f>IF(AND(Include_study="Yes",Sufficient_data="Yes"),Z_score-('Publication Bias Analysis'!AK135+'Publication Bias Analysis'!AK$31*Inverse_standard_error),"")</f>
        <v/>
      </c>
      <c r="FH107" s="133"/>
      <c r="FI107" s="14" t="str">
        <f>IF(Z_score&lt;&gt;"",RANK('Publication Bias Analysis'!AS:AS,'Publication Bias Analysis'!AS:AS,1)+COUNTIF('Publication Bias Analysis'!AS$2:AS106,'Publication Bias Analysis'!AS107),"")</f>
        <v/>
      </c>
      <c r="FJ107" s="10" t="str">
        <f t="shared" si="253"/>
        <v/>
      </c>
      <c r="FK107" s="10" t="e">
        <f>IF(AND(Include_study="Yes",Sufficient_data="Yes"),'Publication Bias Analysis'!AR107,NA())</f>
        <v>#N/A</v>
      </c>
      <c r="FL107" s="28" t="e">
        <f>IF(AND(Include_study="Yes",Sufficient_data="Yes"),'Publication Bias Analysis'!AS107,NA())</f>
        <v>#N/A</v>
      </c>
      <c r="FM107" s="10" t="str">
        <f>IF(AND(Include_study="Yes",Sufficient_data="Yes"),'Publication Bias Analysis'!AR:AR-AVERAGE('Publication Bias Analysis'!AR:AR),"")</f>
        <v/>
      </c>
      <c r="FN107" s="40" t="str">
        <f>IF(AND(Include_study="Yes",Sufficient_data="Yes"),FL:FL-('Publication Bias Analysis'!AV$30+FK:FK*'Publication Bias Analysis'!AV$31),"")</f>
        <v/>
      </c>
      <c r="FT107" s="133"/>
      <c r="FU107" s="10" t="str">
        <f t="shared" si="254"/>
        <v/>
      </c>
      <c r="FV107" s="19" t="str">
        <f t="shared" si="185"/>
        <v/>
      </c>
      <c r="FW107" s="40" t="str">
        <f t="shared" si="210"/>
        <v/>
      </c>
    </row>
    <row r="108" spans="1:179" x14ac:dyDescent="0.2">
      <c r="A108" s="129"/>
      <c r="B108" s="26" t="str">
        <f t="shared" si="157"/>
        <v/>
      </c>
      <c r="C108" s="26" t="str">
        <f>IF(B108&lt;&gt;"",IF(B108=0,COUNTIF(B$2:B107,0)+1,COUNTIF(B$2:B107,B108)+B108+COUNTIF(B:B,0)),"")</f>
        <v/>
      </c>
      <c r="D108" s="26" t="str">
        <f t="shared" si="216"/>
        <v/>
      </c>
      <c r="E108" s="10" t="str">
        <f>IF(AND(Sufficient_data="Yes",Include_study="Yes",Input!Study_name&lt;&gt;""),Input!Study_name,"")</f>
        <v/>
      </c>
      <c r="F108" s="10" t="str">
        <f>IF(AND(Sufficient_data="Yes",Include_study="Yes"),Input!Correlation,"")</f>
        <v/>
      </c>
      <c r="G108" s="10" t="str">
        <f t="shared" si="217"/>
        <v/>
      </c>
      <c r="H108" s="10" t="str">
        <f>IF(AND(Sufficient_data="Yes",Include_study="Yes"),Input!Number_of_subjects,"")</f>
        <v/>
      </c>
      <c r="I108" s="10" t="str">
        <f t="shared" si="218"/>
        <v/>
      </c>
      <c r="J108" s="10" t="str">
        <f t="shared" si="219"/>
        <v/>
      </c>
      <c r="K108" s="10" t="str">
        <f t="shared" si="220"/>
        <v/>
      </c>
      <c r="L108" s="10" t="str">
        <f t="shared" si="221"/>
        <v/>
      </c>
      <c r="M108" s="10" t="str">
        <f t="shared" si="222"/>
        <v/>
      </c>
      <c r="N108" s="10" t="str">
        <f t="shared" si="223"/>
        <v/>
      </c>
      <c r="O108" s="106" t="str">
        <f t="shared" si="224"/>
        <v/>
      </c>
      <c r="P108" s="68" t="str">
        <f t="shared" si="225"/>
        <v/>
      </c>
      <c r="R108" s="57" t="e">
        <f t="shared" si="226"/>
        <v>#N/A</v>
      </c>
      <c r="S108" s="10" t="e">
        <f t="shared" si="227"/>
        <v>#N/A</v>
      </c>
      <c r="T108" s="40" t="e">
        <f t="shared" si="228"/>
        <v>#N/A</v>
      </c>
      <c r="Y108" s="129"/>
      <c r="Z108" s="26" t="str">
        <f t="shared" si="229"/>
        <v/>
      </c>
      <c r="AA108" s="26" t="str">
        <f>IF(AND(Sufficient_data="Yes",Include_study="Yes",Input!Study_name&lt;&gt;"",Subgroup&lt;&gt;""),Input!Study_name,"")</f>
        <v/>
      </c>
      <c r="AB108" s="10" t="str">
        <f t="shared" si="230"/>
        <v/>
      </c>
      <c r="AC108" s="10" t="str">
        <f>IF(AND(Sufficient_data="Yes",Include_study="Yes",Subgroup&lt;&gt;""),Input!Correlation,"")</f>
        <v/>
      </c>
      <c r="AD108" s="10" t="str">
        <f t="shared" si="158"/>
        <v/>
      </c>
      <c r="AE108" s="10" t="str">
        <f t="shared" si="231"/>
        <v/>
      </c>
      <c r="AF108" s="10" t="str">
        <f t="shared" si="159"/>
        <v/>
      </c>
      <c r="AG108" s="10" t="str">
        <f t="shared" si="232"/>
        <v/>
      </c>
      <c r="AH108" s="4" t="str">
        <f t="shared" si="160"/>
        <v/>
      </c>
      <c r="AI108" s="35" t="str">
        <f t="shared" si="233"/>
        <v/>
      </c>
      <c r="AJ108" s="108" t="str">
        <f t="shared" si="234"/>
        <v/>
      </c>
      <c r="AK108" s="68" t="str">
        <f t="shared" si="235"/>
        <v/>
      </c>
      <c r="AL108" s="9"/>
      <c r="AM108" s="57" t="e">
        <f t="shared" si="161"/>
        <v>#N/A</v>
      </c>
      <c r="AN108" s="10" t="e">
        <f t="shared" si="162"/>
        <v>#N/A</v>
      </c>
      <c r="AO108" s="40" t="e">
        <f t="shared" si="163"/>
        <v>#N/A</v>
      </c>
      <c r="AP108" s="9"/>
      <c r="AQ108" s="71" t="str">
        <f t="shared" si="164"/>
        <v/>
      </c>
      <c r="AR108" s="10" t="str">
        <f>IF(AND(Sufficient_data="Yes",Include_study="Yes",Subgroup&lt;&gt;""),IF(COUNTIFS(Input!F$2:F107,"="&amp;"Yes",Input!C$2:C107,"="&amp;"Yes",Input!G$2:G107,"="&amp;Subgroup)&gt;0,"",Subgroup),"")</f>
        <v/>
      </c>
      <c r="AS108" s="26" t="str">
        <f t="shared" si="165"/>
        <v/>
      </c>
      <c r="AT108" s="14" t="str">
        <f t="shared" si="166"/>
        <v/>
      </c>
      <c r="AU108" s="10" t="str">
        <f t="shared" si="167"/>
        <v/>
      </c>
      <c r="AV108" s="19" t="str">
        <f t="shared" si="168"/>
        <v/>
      </c>
      <c r="AW108" s="10" t="str">
        <f t="shared" si="169"/>
        <v/>
      </c>
      <c r="AX108" s="10" t="str">
        <f t="shared" si="170"/>
        <v/>
      </c>
      <c r="AY108" s="10" t="str">
        <f t="shared" si="236"/>
        <v/>
      </c>
      <c r="AZ108" s="10" t="str">
        <f t="shared" si="171"/>
        <v/>
      </c>
      <c r="BA108" s="10" t="str">
        <f t="shared" si="172"/>
        <v/>
      </c>
      <c r="BB108" s="10" t="str">
        <f t="shared" si="237"/>
        <v/>
      </c>
      <c r="BC108" s="10" t="str">
        <f t="shared" si="173"/>
        <v/>
      </c>
      <c r="BD108" s="26" t="str">
        <f t="shared" si="174"/>
        <v/>
      </c>
      <c r="BE108" s="10" t="str">
        <f t="shared" si="238"/>
        <v/>
      </c>
      <c r="BF108" s="10" t="str">
        <f t="shared" si="239"/>
        <v/>
      </c>
      <c r="BG108" s="10" t="str">
        <f t="shared" si="175"/>
        <v/>
      </c>
      <c r="BH108" s="10" t="str">
        <f t="shared" si="176"/>
        <v/>
      </c>
      <c r="BI108" s="10" t="str">
        <f t="shared" si="240"/>
        <v/>
      </c>
      <c r="BJ108" s="10" t="str">
        <f t="shared" si="241"/>
        <v/>
      </c>
      <c r="BK108" s="10" t="str">
        <f t="shared" si="177"/>
        <v/>
      </c>
      <c r="BL108" s="10" t="str">
        <f t="shared" si="178"/>
        <v/>
      </c>
      <c r="BM108" s="10" t="str">
        <f t="shared" si="179"/>
        <v/>
      </c>
      <c r="BN108" s="10" t="e">
        <f t="shared" si="180"/>
        <v>#N/A</v>
      </c>
      <c r="BO108" s="10" t="str">
        <f t="shared" si="181"/>
        <v/>
      </c>
      <c r="BP108" s="10" t="str">
        <f t="shared" si="182"/>
        <v/>
      </c>
      <c r="BQ108" s="10" t="str">
        <f t="shared" si="242"/>
        <v/>
      </c>
      <c r="BR108" s="28" t="str">
        <f t="shared" si="183"/>
        <v/>
      </c>
      <c r="BS108" s="40" t="str">
        <f t="shared" si="209"/>
        <v/>
      </c>
      <c r="BX108" s="138"/>
      <c r="BY108" s="10" t="e">
        <f t="shared" si="243"/>
        <v>#N/A</v>
      </c>
      <c r="BZ108" s="10" t="e">
        <f t="shared" si="244"/>
        <v>#N/A</v>
      </c>
      <c r="CA108" s="10" t="str">
        <f t="shared" si="245"/>
        <v/>
      </c>
      <c r="CB108" s="10" t="str">
        <f>IF(AND(Sufficient_data="Yes",Include_study="Yes",Moderator&lt;&gt;""),'Moderator Analysis'!F:F-CL$2,"")</f>
        <v/>
      </c>
      <c r="CC108" s="10" t="str">
        <f>IF(AND(Sufficient_data="Yes",Include_study="Yes",Moderator&lt;&gt;""),'Moderator Analysis'!E:E-CL$3,"")</f>
        <v/>
      </c>
      <c r="CD108" s="40" t="str">
        <f>IF(AND(Sufficient_data="Yes",Include_study="Yes",Moderator&lt;&gt;""),CA:CA*('Moderator Analysis'!F:F-CL$5-CL$4*'Moderator Analysis'!E:E)^2,"")</f>
        <v/>
      </c>
      <c r="CE108" s="9"/>
      <c r="CF108" s="75" t="str">
        <f t="shared" si="184"/>
        <v/>
      </c>
      <c r="CG108" s="18" t="str">
        <f>IF(AND(Sufficient_data="Yes",Include_study="Yes",CF108&lt;&gt;""),'Moderator Analysis'!F:F-'Moderator Analysis'!J$37,"")</f>
        <v/>
      </c>
      <c r="CH108" s="18" t="str">
        <f>IF(AND(Sufficient_data="Yes",Include_study="Yes",CF108&lt;&gt;""),'Moderator Analysis'!E:E-SUMPRODUCT('Moderator Analysis'!E:E,CF:CF)/SUM(CF:CF),"")</f>
        <v/>
      </c>
      <c r="CI108" s="79" t="str">
        <f>IF(AND(Sufficient_data="Yes",Include_study="Yes",CF108&lt;&gt;""),CF:CF*('Moderator Analysis'!F:F-'Moderator Analysis'!J$29-'Moderator Analysis'!J$30*'Moderator Analysis'!E:E)^2,"")</f>
        <v/>
      </c>
      <c r="CN108" s="138"/>
      <c r="CO108" s="140"/>
      <c r="CP108" s="28" t="str">
        <f>IF(AND(Include_study="Yes",Sufficient_data="Yes"),1/'Publication Bias Analysis'!F108^2,"")</f>
        <v/>
      </c>
      <c r="CQ108" s="28" t="str">
        <f>IF(AND(Include_study="Yes",Sufficient_data="Yes"),1/('Publication Bias Analysis'!F:F^2+IF(Additional_model="Fixed effect",0,Calculations!DD$11)),"")</f>
        <v/>
      </c>
      <c r="CR108" s="28" t="str">
        <f>IF(AND(Include_study="Yes",Sufficient_data="Yes"),1/('Publication Bias Analysis'!F:F^2+IF(Additional_model="Fixed effect",0,'Publication Bias Analysis'!L$32)),"")</f>
        <v/>
      </c>
      <c r="CS108" s="28" t="str">
        <f>IF(AND(Include_study="Yes",Sufficient_data="Yes"),'Publication Bias Analysis'!E:E-IF(Trim_and_fill="Off",'Publication Bias Analysis'!I$29,'Publication Bias Analysis'!I$37),"")</f>
        <v/>
      </c>
      <c r="CT108" s="28" t="str">
        <f t="shared" si="246"/>
        <v/>
      </c>
      <c r="CU108" s="28" t="str">
        <f t="shared" si="247"/>
        <v/>
      </c>
      <c r="CV108" s="90" t="str">
        <f t="shared" si="248"/>
        <v/>
      </c>
      <c r="CW108" s="89" t="str">
        <f>IF(AND(Include_study="Yes",Sufficient_data="Yes"),CV:CV+IF(DH:DH&lt;0,-1,1)*COUNTIF(CV$2:CV107,CV:CV),"")</f>
        <v/>
      </c>
      <c r="CX108" s="89" t="str">
        <f>IF(AND(Include_study="Yes",Sufficient_data="Yes"),RANK(DL:DL,DL:DL,1)*IF(DK:DK&lt;0,-1,1)+IF(DK:DK&lt;0,-1,1)*COUNTIF(CV$2:CV107,CV:CV),"")</f>
        <v/>
      </c>
      <c r="CY108" s="89" t="str">
        <f>IF(AND(Include_study="Yes",Sufficient_data="Yes"),RANK(DO:DO,DO:DO,1)*IF(DN:DN&lt;0,-1,1)+IF(DN:DN&lt;0,-1,1)*COUNTIF(CV$2:CV107,CV:CV),"")</f>
        <v/>
      </c>
      <c r="CZ108" s="10" t="e">
        <f>IF(AND(Include_study="Yes",Sufficient_data="Yes"),'Publication Bias Analysis'!E:E,NA())</f>
        <v>#N/A</v>
      </c>
      <c r="DA108" s="40" t="e">
        <f>IF(AND(Include_study="Yes",Sufficient_data="Yes"),'Publication Bias Analysis'!F:F,NA())</f>
        <v>#N/A</v>
      </c>
      <c r="DG108" s="133"/>
      <c r="DH108" s="28" t="str">
        <f>IF(AND(Include_study="Yes",Sufficient_data="Yes"),IF('Publication Bias Analysis'!L$38="Left",CZ:CZ-'Publication Bias Analysis'!I$29,'Publication Bias Analysis'!I$29-'Publication Bias Analysis'!E:E),"")</f>
        <v/>
      </c>
      <c r="DI108" s="28" t="str">
        <f t="shared" si="211"/>
        <v/>
      </c>
      <c r="DJ108" s="40" t="str">
        <f>IF(AND(Include_study="Yes",Sufficient_data="Yes"),1/('Publication Bias Analysis'!F:F^2+IF(Additional_model="Fixed effect",0,$DS$6)),"")</f>
        <v/>
      </c>
      <c r="DK108" s="28" t="str">
        <f>IF(AND(Include_study="Yes",Sufficient_data="Yes"),IF('Publication Bias Analysis'!L$38="Left",CZ:CZ-DS$3,DS$3-'Publication Bias Analysis'!E:E),"")</f>
        <v/>
      </c>
      <c r="DL108" s="28" t="str">
        <f t="shared" si="212"/>
        <v/>
      </c>
      <c r="DM108" s="40" t="str">
        <f>IF(AND(DK108&lt;&gt;"",CW108&lt;=MAX(CW:CW)-DS$7),1/('Publication Bias Analysis'!F:F^2+IF(Additional_model="Fixed effect",0,$DS$13)),"")</f>
        <v/>
      </c>
      <c r="DN108" s="10" t="str">
        <f>IF(AND(Include_study="Yes",Sufficient_data="Yes"),IF('Publication Bias Analysis'!L$38="Left",CZ:CZ-DS$10,DS$10-CZ:CZ),"")</f>
        <v/>
      </c>
      <c r="DO108" s="10" t="str">
        <f t="shared" si="213"/>
        <v/>
      </c>
      <c r="DP108" s="40" t="str">
        <f t="shared" si="249"/>
        <v/>
      </c>
      <c r="EG108" s="133"/>
      <c r="EH108" s="10" t="str">
        <f t="shared" si="207"/>
        <v/>
      </c>
      <c r="EI108" s="40" t="str">
        <f>IF(AND(Include_study="Yes",Sufficient_data="Yes"),Z_score-('Publication Bias Analysis'!P$3+'Publication Bias Analysis'!P$4*Inverse_standard_error),"")</f>
        <v/>
      </c>
      <c r="EK108" s="133"/>
      <c r="EL108" s="10" t="str">
        <f>IF(AND(Include_study="Yes",Sufficient_data="Yes"),(CZ:CZ-SUMPRODUCT(Calculations!CP:CP,'Publication Bias Analysis'!E:E)/SUM(Calculations!CP:CP))/(SQRT(EM:EM)),"")</f>
        <v/>
      </c>
      <c r="EM108" s="10" t="str">
        <f>IF(AND(Include_study="Yes",Sufficient_data="Yes"),'Publication Bias Analysis'!F:F^2-1/(SUM(Calculations!CP:CP)),"")</f>
        <v/>
      </c>
      <c r="EN108" s="14" t="str">
        <f t="shared" si="214"/>
        <v/>
      </c>
      <c r="EO108" s="14" t="str">
        <f t="shared" si="215"/>
        <v/>
      </c>
      <c r="EP108" s="14" t="str">
        <f>IF(AND(Include_study="Yes",Sufficient_data="Yes"),COUNTIFS(EN$2:EN107,"&lt;"&amp;EN108,EO$2:EO107,"&lt;"&amp;EO108)+COUNTIFS(EN109:EN$201,"&lt;"&amp;EN108,EO109:EO$201,"&lt;"&amp;EO108)+COUNTIFS(EN$2:EN107,"&gt;"&amp;EN108,EO$2:EO107,"&gt;"&amp;EO108)+COUNTIFS(EN109:EN$201,"&gt;"&amp;EN108,EO109:EO$201,"&gt;"&amp;EO108),"")</f>
        <v/>
      </c>
      <c r="EQ108" s="83" t="str">
        <f>IF(AND(Include_study="Yes",Sufficient_data="Yes"),COUNTIFS(EN$2:EN107,"&lt;"&amp;EN108,EO$2:EO107,"&gt;"&amp;EO108)+COUNTIFS(EN109:EN$201,"&lt;"&amp;EN108,EO109:EO$201,"&gt;"&amp;EO108)+COUNTIFS(EN$2:EN107,"&gt;"&amp;EN108,EO$2:EO107,"&lt;"&amp;EO108)+COUNTIFS(EN109:EN$201,"&gt;"&amp;EN108,EO109:EO$201,"&lt;"&amp;EO108),"")</f>
        <v/>
      </c>
      <c r="ES108" s="133"/>
      <c r="EX108" s="133"/>
      <c r="EY108" s="10" t="e">
        <f t="shared" si="250"/>
        <v>#N/A</v>
      </c>
      <c r="EZ108" s="10" t="e">
        <f t="shared" si="251"/>
        <v>#N/A</v>
      </c>
      <c r="FA108" s="10" t="str">
        <f t="shared" si="252"/>
        <v/>
      </c>
      <c r="FB108" s="40" t="str">
        <f>IF(AND(Include_study="Yes",Sufficient_data="Yes"),Z_score-('Publication Bias Analysis'!AK136+'Publication Bias Analysis'!AK$31*Inverse_standard_error),"")</f>
        <v/>
      </c>
      <c r="FH108" s="133"/>
      <c r="FI108" s="14" t="str">
        <f>IF(Z_score&lt;&gt;"",RANK('Publication Bias Analysis'!AS:AS,'Publication Bias Analysis'!AS:AS,1)+COUNTIF('Publication Bias Analysis'!AS$2:AS107,'Publication Bias Analysis'!AS108),"")</f>
        <v/>
      </c>
      <c r="FJ108" s="10" t="str">
        <f t="shared" si="253"/>
        <v/>
      </c>
      <c r="FK108" s="10" t="e">
        <f>IF(AND(Include_study="Yes",Sufficient_data="Yes"),'Publication Bias Analysis'!AR108,NA())</f>
        <v>#N/A</v>
      </c>
      <c r="FL108" s="28" t="e">
        <f>IF(AND(Include_study="Yes",Sufficient_data="Yes"),'Publication Bias Analysis'!AS108,NA())</f>
        <v>#N/A</v>
      </c>
      <c r="FM108" s="10" t="str">
        <f>IF(AND(Include_study="Yes",Sufficient_data="Yes"),'Publication Bias Analysis'!AR:AR-AVERAGE('Publication Bias Analysis'!AR:AR),"")</f>
        <v/>
      </c>
      <c r="FN108" s="40" t="str">
        <f>IF(AND(Include_study="Yes",Sufficient_data="Yes"),FL:FL-('Publication Bias Analysis'!AV$30+FK:FK*'Publication Bias Analysis'!AV$31),"")</f>
        <v/>
      </c>
      <c r="FT108" s="133"/>
      <c r="FU108" s="10" t="str">
        <f t="shared" si="254"/>
        <v/>
      </c>
      <c r="FV108" s="19" t="str">
        <f t="shared" si="185"/>
        <v/>
      </c>
      <c r="FW108" s="40" t="str">
        <f t="shared" si="210"/>
        <v/>
      </c>
    </row>
    <row r="109" spans="1:179" x14ac:dyDescent="0.2">
      <c r="A109" s="129"/>
      <c r="B109" s="26" t="str">
        <f t="shared" si="157"/>
        <v/>
      </c>
      <c r="C109" s="26" t="str">
        <f>IF(B109&lt;&gt;"",IF(B109=0,COUNTIF(B$2:B108,0)+1,COUNTIF(B$2:B108,B109)+B109+COUNTIF(B:B,0)),"")</f>
        <v/>
      </c>
      <c r="D109" s="26" t="str">
        <f t="shared" si="216"/>
        <v/>
      </c>
      <c r="E109" s="10" t="str">
        <f>IF(AND(Sufficient_data="Yes",Include_study="Yes",Input!Study_name&lt;&gt;""),Input!Study_name,"")</f>
        <v/>
      </c>
      <c r="F109" s="10" t="str">
        <f>IF(AND(Sufficient_data="Yes",Include_study="Yes"),Input!Correlation,"")</f>
        <v/>
      </c>
      <c r="G109" s="10" t="str">
        <f t="shared" si="217"/>
        <v/>
      </c>
      <c r="H109" s="10" t="str">
        <f>IF(AND(Sufficient_data="Yes",Include_study="Yes"),Input!Number_of_subjects,"")</f>
        <v/>
      </c>
      <c r="I109" s="10" t="str">
        <f t="shared" si="218"/>
        <v/>
      </c>
      <c r="J109" s="10" t="str">
        <f t="shared" si="219"/>
        <v/>
      </c>
      <c r="K109" s="10" t="str">
        <f t="shared" si="220"/>
        <v/>
      </c>
      <c r="L109" s="10" t="str">
        <f t="shared" si="221"/>
        <v/>
      </c>
      <c r="M109" s="10" t="str">
        <f t="shared" si="222"/>
        <v/>
      </c>
      <c r="N109" s="10" t="str">
        <f t="shared" si="223"/>
        <v/>
      </c>
      <c r="O109" s="106" t="str">
        <f t="shared" si="224"/>
        <v/>
      </c>
      <c r="P109" s="68" t="str">
        <f t="shared" si="225"/>
        <v/>
      </c>
      <c r="R109" s="57" t="e">
        <f t="shared" si="226"/>
        <v>#N/A</v>
      </c>
      <c r="S109" s="10" t="e">
        <f t="shared" si="227"/>
        <v>#N/A</v>
      </c>
      <c r="T109" s="40" t="e">
        <f t="shared" si="228"/>
        <v>#N/A</v>
      </c>
      <c r="Y109" s="129"/>
      <c r="Z109" s="26" t="str">
        <f t="shared" si="229"/>
        <v/>
      </c>
      <c r="AA109" s="26" t="str">
        <f>IF(AND(Sufficient_data="Yes",Include_study="Yes",Input!Study_name&lt;&gt;"",Subgroup&lt;&gt;""),Input!Study_name,"")</f>
        <v/>
      </c>
      <c r="AB109" s="10" t="str">
        <f t="shared" si="230"/>
        <v/>
      </c>
      <c r="AC109" s="10" t="str">
        <f>IF(AND(Sufficient_data="Yes",Include_study="Yes",Subgroup&lt;&gt;""),Input!Correlation,"")</f>
        <v/>
      </c>
      <c r="AD109" s="10" t="str">
        <f t="shared" si="158"/>
        <v/>
      </c>
      <c r="AE109" s="10" t="str">
        <f t="shared" si="231"/>
        <v/>
      </c>
      <c r="AF109" s="10" t="str">
        <f t="shared" si="159"/>
        <v/>
      </c>
      <c r="AG109" s="10" t="str">
        <f t="shared" si="232"/>
        <v/>
      </c>
      <c r="AH109" s="4" t="str">
        <f t="shared" si="160"/>
        <v/>
      </c>
      <c r="AI109" s="35" t="str">
        <f t="shared" si="233"/>
        <v/>
      </c>
      <c r="AJ109" s="108" t="str">
        <f t="shared" si="234"/>
        <v/>
      </c>
      <c r="AK109" s="68" t="str">
        <f t="shared" si="235"/>
        <v/>
      </c>
      <c r="AL109" s="9"/>
      <c r="AM109" s="57" t="e">
        <f t="shared" si="161"/>
        <v>#N/A</v>
      </c>
      <c r="AN109" s="10" t="e">
        <f t="shared" si="162"/>
        <v>#N/A</v>
      </c>
      <c r="AO109" s="40" t="e">
        <f t="shared" si="163"/>
        <v>#N/A</v>
      </c>
      <c r="AP109" s="9"/>
      <c r="AQ109" s="71" t="str">
        <f t="shared" si="164"/>
        <v/>
      </c>
      <c r="AR109" s="10" t="str">
        <f>IF(AND(Sufficient_data="Yes",Include_study="Yes",Subgroup&lt;&gt;""),IF(COUNTIFS(Input!F$2:F108,"="&amp;"Yes",Input!C$2:C108,"="&amp;"Yes",Input!G$2:G108,"="&amp;Subgroup)&gt;0,"",Subgroup),"")</f>
        <v/>
      </c>
      <c r="AS109" s="26" t="str">
        <f t="shared" si="165"/>
        <v/>
      </c>
      <c r="AT109" s="14" t="str">
        <f t="shared" si="166"/>
        <v/>
      </c>
      <c r="AU109" s="10" t="str">
        <f t="shared" si="167"/>
        <v/>
      </c>
      <c r="AV109" s="19" t="str">
        <f t="shared" si="168"/>
        <v/>
      </c>
      <c r="AW109" s="10" t="str">
        <f t="shared" si="169"/>
        <v/>
      </c>
      <c r="AX109" s="10" t="str">
        <f t="shared" si="170"/>
        <v/>
      </c>
      <c r="AY109" s="10" t="str">
        <f t="shared" si="236"/>
        <v/>
      </c>
      <c r="AZ109" s="10" t="str">
        <f t="shared" si="171"/>
        <v/>
      </c>
      <c r="BA109" s="10" t="str">
        <f t="shared" si="172"/>
        <v/>
      </c>
      <c r="BB109" s="10" t="str">
        <f t="shared" si="237"/>
        <v/>
      </c>
      <c r="BC109" s="10" t="str">
        <f t="shared" si="173"/>
        <v/>
      </c>
      <c r="BD109" s="26" t="str">
        <f t="shared" si="174"/>
        <v/>
      </c>
      <c r="BE109" s="10" t="str">
        <f t="shared" si="238"/>
        <v/>
      </c>
      <c r="BF109" s="10" t="str">
        <f t="shared" si="239"/>
        <v/>
      </c>
      <c r="BG109" s="10" t="str">
        <f t="shared" si="175"/>
        <v/>
      </c>
      <c r="BH109" s="10" t="str">
        <f t="shared" si="176"/>
        <v/>
      </c>
      <c r="BI109" s="10" t="str">
        <f t="shared" si="240"/>
        <v/>
      </c>
      <c r="BJ109" s="10" t="str">
        <f t="shared" si="241"/>
        <v/>
      </c>
      <c r="BK109" s="10" t="str">
        <f t="shared" si="177"/>
        <v/>
      </c>
      <c r="BL109" s="10" t="str">
        <f t="shared" si="178"/>
        <v/>
      </c>
      <c r="BM109" s="10" t="str">
        <f t="shared" si="179"/>
        <v/>
      </c>
      <c r="BN109" s="10" t="e">
        <f t="shared" si="180"/>
        <v>#N/A</v>
      </c>
      <c r="BO109" s="10" t="str">
        <f t="shared" si="181"/>
        <v/>
      </c>
      <c r="BP109" s="10" t="str">
        <f t="shared" si="182"/>
        <v/>
      </c>
      <c r="BQ109" s="10" t="str">
        <f t="shared" si="242"/>
        <v/>
      </c>
      <c r="BR109" s="28" t="str">
        <f t="shared" si="183"/>
        <v/>
      </c>
      <c r="BS109" s="40" t="str">
        <f t="shared" si="209"/>
        <v/>
      </c>
      <c r="BX109" s="138"/>
      <c r="BY109" s="10" t="e">
        <f t="shared" si="243"/>
        <v>#N/A</v>
      </c>
      <c r="BZ109" s="10" t="e">
        <f t="shared" si="244"/>
        <v>#N/A</v>
      </c>
      <c r="CA109" s="10" t="str">
        <f t="shared" si="245"/>
        <v/>
      </c>
      <c r="CB109" s="10" t="str">
        <f>IF(AND(Sufficient_data="Yes",Include_study="Yes",Moderator&lt;&gt;""),'Moderator Analysis'!F:F-CL$2,"")</f>
        <v/>
      </c>
      <c r="CC109" s="10" t="str">
        <f>IF(AND(Sufficient_data="Yes",Include_study="Yes",Moderator&lt;&gt;""),'Moderator Analysis'!E:E-CL$3,"")</f>
        <v/>
      </c>
      <c r="CD109" s="40" t="str">
        <f>IF(AND(Sufficient_data="Yes",Include_study="Yes",Moderator&lt;&gt;""),CA:CA*('Moderator Analysis'!F:F-CL$5-CL$4*'Moderator Analysis'!E:E)^2,"")</f>
        <v/>
      </c>
      <c r="CE109" s="9"/>
      <c r="CF109" s="75" t="str">
        <f t="shared" si="184"/>
        <v/>
      </c>
      <c r="CG109" s="18" t="str">
        <f>IF(AND(Sufficient_data="Yes",Include_study="Yes",CF109&lt;&gt;""),'Moderator Analysis'!F:F-'Moderator Analysis'!J$37,"")</f>
        <v/>
      </c>
      <c r="CH109" s="18" t="str">
        <f>IF(AND(Sufficient_data="Yes",Include_study="Yes",CF109&lt;&gt;""),'Moderator Analysis'!E:E-SUMPRODUCT('Moderator Analysis'!E:E,CF:CF)/SUM(CF:CF),"")</f>
        <v/>
      </c>
      <c r="CI109" s="79" t="str">
        <f>IF(AND(Sufficient_data="Yes",Include_study="Yes",CF109&lt;&gt;""),CF:CF*('Moderator Analysis'!F:F-'Moderator Analysis'!J$29-'Moderator Analysis'!J$30*'Moderator Analysis'!E:E)^2,"")</f>
        <v/>
      </c>
      <c r="CN109" s="138"/>
      <c r="CO109" s="140"/>
      <c r="CP109" s="28" t="str">
        <f>IF(AND(Include_study="Yes",Sufficient_data="Yes"),1/'Publication Bias Analysis'!F109^2,"")</f>
        <v/>
      </c>
      <c r="CQ109" s="28" t="str">
        <f>IF(AND(Include_study="Yes",Sufficient_data="Yes"),1/('Publication Bias Analysis'!F:F^2+IF(Additional_model="Fixed effect",0,Calculations!DD$11)),"")</f>
        <v/>
      </c>
      <c r="CR109" s="28" t="str">
        <f>IF(AND(Include_study="Yes",Sufficient_data="Yes"),1/('Publication Bias Analysis'!F:F^2+IF(Additional_model="Fixed effect",0,'Publication Bias Analysis'!L$32)),"")</f>
        <v/>
      </c>
      <c r="CS109" s="28" t="str">
        <f>IF(AND(Include_study="Yes",Sufficient_data="Yes"),'Publication Bias Analysis'!E:E-IF(Trim_and_fill="Off",'Publication Bias Analysis'!I$29,'Publication Bias Analysis'!I$37),"")</f>
        <v/>
      </c>
      <c r="CT109" s="28" t="str">
        <f t="shared" si="246"/>
        <v/>
      </c>
      <c r="CU109" s="28" t="str">
        <f t="shared" si="247"/>
        <v/>
      </c>
      <c r="CV109" s="90" t="str">
        <f t="shared" si="248"/>
        <v/>
      </c>
      <c r="CW109" s="89" t="str">
        <f>IF(AND(Include_study="Yes",Sufficient_data="Yes"),CV:CV+IF(DH:DH&lt;0,-1,1)*COUNTIF(CV$2:CV108,CV:CV),"")</f>
        <v/>
      </c>
      <c r="CX109" s="89" t="str">
        <f>IF(AND(Include_study="Yes",Sufficient_data="Yes"),RANK(DL:DL,DL:DL,1)*IF(DK:DK&lt;0,-1,1)+IF(DK:DK&lt;0,-1,1)*COUNTIF(CV$2:CV108,CV:CV),"")</f>
        <v/>
      </c>
      <c r="CY109" s="89" t="str">
        <f>IF(AND(Include_study="Yes",Sufficient_data="Yes"),RANK(DO:DO,DO:DO,1)*IF(DN:DN&lt;0,-1,1)+IF(DN:DN&lt;0,-1,1)*COUNTIF(CV$2:CV108,CV:CV),"")</f>
        <v/>
      </c>
      <c r="CZ109" s="10" t="e">
        <f>IF(AND(Include_study="Yes",Sufficient_data="Yes"),'Publication Bias Analysis'!E:E,NA())</f>
        <v>#N/A</v>
      </c>
      <c r="DA109" s="40" t="e">
        <f>IF(AND(Include_study="Yes",Sufficient_data="Yes"),'Publication Bias Analysis'!F:F,NA())</f>
        <v>#N/A</v>
      </c>
      <c r="DG109" s="133"/>
      <c r="DH109" s="28" t="str">
        <f>IF(AND(Include_study="Yes",Sufficient_data="Yes"),IF('Publication Bias Analysis'!L$38="Left",CZ:CZ-'Publication Bias Analysis'!I$29,'Publication Bias Analysis'!I$29-'Publication Bias Analysis'!E:E),"")</f>
        <v/>
      </c>
      <c r="DI109" s="28" t="str">
        <f t="shared" si="211"/>
        <v/>
      </c>
      <c r="DJ109" s="40" t="str">
        <f>IF(AND(Include_study="Yes",Sufficient_data="Yes"),1/('Publication Bias Analysis'!F:F^2+IF(Additional_model="Fixed effect",0,$DS$6)),"")</f>
        <v/>
      </c>
      <c r="DK109" s="28" t="str">
        <f>IF(AND(Include_study="Yes",Sufficient_data="Yes"),IF('Publication Bias Analysis'!L$38="Left",CZ:CZ-DS$3,DS$3-'Publication Bias Analysis'!E:E),"")</f>
        <v/>
      </c>
      <c r="DL109" s="28" t="str">
        <f t="shared" si="212"/>
        <v/>
      </c>
      <c r="DM109" s="40" t="str">
        <f>IF(AND(DK109&lt;&gt;"",CW109&lt;=MAX(CW:CW)-DS$7),1/('Publication Bias Analysis'!F:F^2+IF(Additional_model="Fixed effect",0,$DS$13)),"")</f>
        <v/>
      </c>
      <c r="DN109" s="10" t="str">
        <f>IF(AND(Include_study="Yes",Sufficient_data="Yes"),IF('Publication Bias Analysis'!L$38="Left",CZ:CZ-DS$10,DS$10-CZ:CZ),"")</f>
        <v/>
      </c>
      <c r="DO109" s="10" t="str">
        <f t="shared" si="213"/>
        <v/>
      </c>
      <c r="DP109" s="40" t="str">
        <f t="shared" si="249"/>
        <v/>
      </c>
      <c r="EG109" s="133"/>
      <c r="EH109" s="10" t="str">
        <f t="shared" si="207"/>
        <v/>
      </c>
      <c r="EI109" s="40" t="str">
        <f>IF(AND(Include_study="Yes",Sufficient_data="Yes"),Z_score-('Publication Bias Analysis'!P$3+'Publication Bias Analysis'!P$4*Inverse_standard_error),"")</f>
        <v/>
      </c>
      <c r="EK109" s="133"/>
      <c r="EL109" s="10" t="str">
        <f>IF(AND(Include_study="Yes",Sufficient_data="Yes"),(CZ:CZ-SUMPRODUCT(Calculations!CP:CP,'Publication Bias Analysis'!E:E)/SUM(Calculations!CP:CP))/(SQRT(EM:EM)),"")</f>
        <v/>
      </c>
      <c r="EM109" s="10" t="str">
        <f>IF(AND(Include_study="Yes",Sufficient_data="Yes"),'Publication Bias Analysis'!F:F^2-1/(SUM(Calculations!CP:CP)),"")</f>
        <v/>
      </c>
      <c r="EN109" s="14" t="str">
        <f t="shared" si="214"/>
        <v/>
      </c>
      <c r="EO109" s="14" t="str">
        <f t="shared" si="215"/>
        <v/>
      </c>
      <c r="EP109" s="14" t="str">
        <f>IF(AND(Include_study="Yes",Sufficient_data="Yes"),COUNTIFS(EN$2:EN108,"&lt;"&amp;EN109,EO$2:EO108,"&lt;"&amp;EO109)+COUNTIFS(EN110:EN$201,"&lt;"&amp;EN109,EO110:EO$201,"&lt;"&amp;EO109)+COUNTIFS(EN$2:EN108,"&gt;"&amp;EN109,EO$2:EO108,"&gt;"&amp;EO109)+COUNTIFS(EN110:EN$201,"&gt;"&amp;EN109,EO110:EO$201,"&gt;"&amp;EO109),"")</f>
        <v/>
      </c>
      <c r="EQ109" s="83" t="str">
        <f>IF(AND(Include_study="Yes",Sufficient_data="Yes"),COUNTIFS(EN$2:EN108,"&lt;"&amp;EN109,EO$2:EO108,"&gt;"&amp;EO109)+COUNTIFS(EN110:EN$201,"&lt;"&amp;EN109,EO110:EO$201,"&gt;"&amp;EO109)+COUNTIFS(EN$2:EN108,"&gt;"&amp;EN109,EO$2:EO108,"&lt;"&amp;EO109)+COUNTIFS(EN110:EN$201,"&gt;"&amp;EN109,EO110:EO$201,"&lt;"&amp;EO109),"")</f>
        <v/>
      </c>
      <c r="ES109" s="133"/>
      <c r="EX109" s="133"/>
      <c r="EY109" s="10" t="e">
        <f t="shared" si="250"/>
        <v>#N/A</v>
      </c>
      <c r="EZ109" s="10" t="e">
        <f t="shared" si="251"/>
        <v>#N/A</v>
      </c>
      <c r="FA109" s="10" t="str">
        <f t="shared" si="252"/>
        <v/>
      </c>
      <c r="FB109" s="40" t="str">
        <f>IF(AND(Include_study="Yes",Sufficient_data="Yes"),Z_score-('Publication Bias Analysis'!AK137+'Publication Bias Analysis'!AK$31*Inverse_standard_error),"")</f>
        <v/>
      </c>
      <c r="FH109" s="133"/>
      <c r="FI109" s="14" t="str">
        <f>IF(Z_score&lt;&gt;"",RANK('Publication Bias Analysis'!AS:AS,'Publication Bias Analysis'!AS:AS,1)+COUNTIF('Publication Bias Analysis'!AS$2:AS108,'Publication Bias Analysis'!AS109),"")</f>
        <v/>
      </c>
      <c r="FJ109" s="10" t="str">
        <f t="shared" si="253"/>
        <v/>
      </c>
      <c r="FK109" s="10" t="e">
        <f>IF(AND(Include_study="Yes",Sufficient_data="Yes"),'Publication Bias Analysis'!AR109,NA())</f>
        <v>#N/A</v>
      </c>
      <c r="FL109" s="28" t="e">
        <f>IF(AND(Include_study="Yes",Sufficient_data="Yes"),'Publication Bias Analysis'!AS109,NA())</f>
        <v>#N/A</v>
      </c>
      <c r="FM109" s="10" t="str">
        <f>IF(AND(Include_study="Yes",Sufficient_data="Yes"),'Publication Bias Analysis'!AR:AR-AVERAGE('Publication Bias Analysis'!AR:AR),"")</f>
        <v/>
      </c>
      <c r="FN109" s="40" t="str">
        <f>IF(AND(Include_study="Yes",Sufficient_data="Yes"),FL:FL-('Publication Bias Analysis'!AV$30+FK:FK*'Publication Bias Analysis'!AV$31),"")</f>
        <v/>
      </c>
      <c r="FT109" s="133"/>
      <c r="FU109" s="10" t="str">
        <f t="shared" si="254"/>
        <v/>
      </c>
      <c r="FV109" s="19" t="str">
        <f t="shared" si="185"/>
        <v/>
      </c>
      <c r="FW109" s="40" t="str">
        <f t="shared" si="210"/>
        <v/>
      </c>
    </row>
    <row r="110" spans="1:179" x14ac:dyDescent="0.2">
      <c r="A110" s="129"/>
      <c r="B110" s="26" t="str">
        <f t="shared" si="157"/>
        <v/>
      </c>
      <c r="C110" s="26" t="str">
        <f>IF(B110&lt;&gt;"",IF(B110=0,COUNTIF(B$2:B109,0)+1,COUNTIF(B$2:B109,B110)+B110+COUNTIF(B:B,0)),"")</f>
        <v/>
      </c>
      <c r="D110" s="26" t="str">
        <f t="shared" si="216"/>
        <v/>
      </c>
      <c r="E110" s="10" t="str">
        <f>IF(AND(Sufficient_data="Yes",Include_study="Yes",Input!Study_name&lt;&gt;""),Input!Study_name,"")</f>
        <v/>
      </c>
      <c r="F110" s="10" t="str">
        <f>IF(AND(Sufficient_data="Yes",Include_study="Yes"),Input!Correlation,"")</f>
        <v/>
      </c>
      <c r="G110" s="10" t="str">
        <f t="shared" si="217"/>
        <v/>
      </c>
      <c r="H110" s="10" t="str">
        <f>IF(AND(Sufficient_data="Yes",Include_study="Yes"),Input!Number_of_subjects,"")</f>
        <v/>
      </c>
      <c r="I110" s="10" t="str">
        <f t="shared" si="218"/>
        <v/>
      </c>
      <c r="J110" s="10" t="str">
        <f t="shared" si="219"/>
        <v/>
      </c>
      <c r="K110" s="10" t="str">
        <f t="shared" si="220"/>
        <v/>
      </c>
      <c r="L110" s="10" t="str">
        <f t="shared" si="221"/>
        <v/>
      </c>
      <c r="M110" s="10" t="str">
        <f t="shared" si="222"/>
        <v/>
      </c>
      <c r="N110" s="10" t="str">
        <f t="shared" si="223"/>
        <v/>
      </c>
      <c r="O110" s="106" t="str">
        <f t="shared" si="224"/>
        <v/>
      </c>
      <c r="P110" s="68" t="str">
        <f t="shared" si="225"/>
        <v/>
      </c>
      <c r="R110" s="57" t="e">
        <f t="shared" si="226"/>
        <v>#N/A</v>
      </c>
      <c r="S110" s="10" t="e">
        <f t="shared" si="227"/>
        <v>#N/A</v>
      </c>
      <c r="T110" s="40" t="e">
        <f t="shared" si="228"/>
        <v>#N/A</v>
      </c>
      <c r="Y110" s="129"/>
      <c r="Z110" s="26" t="str">
        <f t="shared" si="229"/>
        <v/>
      </c>
      <c r="AA110" s="26" t="str">
        <f>IF(AND(Sufficient_data="Yes",Include_study="Yes",Input!Study_name&lt;&gt;"",Subgroup&lt;&gt;""),Input!Study_name,"")</f>
        <v/>
      </c>
      <c r="AB110" s="10" t="str">
        <f t="shared" si="230"/>
        <v/>
      </c>
      <c r="AC110" s="10" t="str">
        <f>IF(AND(Sufficient_data="Yes",Include_study="Yes",Subgroup&lt;&gt;""),Input!Correlation,"")</f>
        <v/>
      </c>
      <c r="AD110" s="10" t="str">
        <f t="shared" si="158"/>
        <v/>
      </c>
      <c r="AE110" s="10" t="str">
        <f t="shared" si="231"/>
        <v/>
      </c>
      <c r="AF110" s="10" t="str">
        <f t="shared" si="159"/>
        <v/>
      </c>
      <c r="AG110" s="10" t="str">
        <f t="shared" si="232"/>
        <v/>
      </c>
      <c r="AH110" s="4" t="str">
        <f t="shared" si="160"/>
        <v/>
      </c>
      <c r="AI110" s="35" t="str">
        <f t="shared" si="233"/>
        <v/>
      </c>
      <c r="AJ110" s="108" t="str">
        <f t="shared" si="234"/>
        <v/>
      </c>
      <c r="AK110" s="68" t="str">
        <f t="shared" si="235"/>
        <v/>
      </c>
      <c r="AL110" s="9"/>
      <c r="AM110" s="57" t="e">
        <f t="shared" si="161"/>
        <v>#N/A</v>
      </c>
      <c r="AN110" s="10" t="e">
        <f t="shared" si="162"/>
        <v>#N/A</v>
      </c>
      <c r="AO110" s="40" t="e">
        <f t="shared" si="163"/>
        <v>#N/A</v>
      </c>
      <c r="AP110" s="9"/>
      <c r="AQ110" s="71" t="str">
        <f t="shared" si="164"/>
        <v/>
      </c>
      <c r="AR110" s="10" t="str">
        <f>IF(AND(Sufficient_data="Yes",Include_study="Yes",Subgroup&lt;&gt;""),IF(COUNTIFS(Input!F$2:F109,"="&amp;"Yes",Input!C$2:C109,"="&amp;"Yes",Input!G$2:G109,"="&amp;Subgroup)&gt;0,"",Subgroup),"")</f>
        <v/>
      </c>
      <c r="AS110" s="26" t="str">
        <f t="shared" si="165"/>
        <v/>
      </c>
      <c r="AT110" s="14" t="str">
        <f t="shared" si="166"/>
        <v/>
      </c>
      <c r="AU110" s="10" t="str">
        <f t="shared" si="167"/>
        <v/>
      </c>
      <c r="AV110" s="19" t="str">
        <f t="shared" si="168"/>
        <v/>
      </c>
      <c r="AW110" s="10" t="str">
        <f t="shared" si="169"/>
        <v/>
      </c>
      <c r="AX110" s="10" t="str">
        <f t="shared" si="170"/>
        <v/>
      </c>
      <c r="AY110" s="10" t="str">
        <f t="shared" si="236"/>
        <v/>
      </c>
      <c r="AZ110" s="10" t="str">
        <f t="shared" si="171"/>
        <v/>
      </c>
      <c r="BA110" s="10" t="str">
        <f t="shared" si="172"/>
        <v/>
      </c>
      <c r="BB110" s="10" t="str">
        <f t="shared" si="237"/>
        <v/>
      </c>
      <c r="BC110" s="10" t="str">
        <f t="shared" si="173"/>
        <v/>
      </c>
      <c r="BD110" s="26" t="str">
        <f t="shared" si="174"/>
        <v/>
      </c>
      <c r="BE110" s="10" t="str">
        <f t="shared" si="238"/>
        <v/>
      </c>
      <c r="BF110" s="10" t="str">
        <f t="shared" si="239"/>
        <v/>
      </c>
      <c r="BG110" s="10" t="str">
        <f t="shared" si="175"/>
        <v/>
      </c>
      <c r="BH110" s="10" t="str">
        <f t="shared" si="176"/>
        <v/>
      </c>
      <c r="BI110" s="10" t="str">
        <f t="shared" si="240"/>
        <v/>
      </c>
      <c r="BJ110" s="10" t="str">
        <f t="shared" si="241"/>
        <v/>
      </c>
      <c r="BK110" s="10" t="str">
        <f t="shared" si="177"/>
        <v/>
      </c>
      <c r="BL110" s="10" t="str">
        <f t="shared" si="178"/>
        <v/>
      </c>
      <c r="BM110" s="10" t="str">
        <f t="shared" si="179"/>
        <v/>
      </c>
      <c r="BN110" s="10" t="e">
        <f t="shared" si="180"/>
        <v>#N/A</v>
      </c>
      <c r="BO110" s="10" t="str">
        <f t="shared" si="181"/>
        <v/>
      </c>
      <c r="BP110" s="10" t="str">
        <f t="shared" si="182"/>
        <v/>
      </c>
      <c r="BQ110" s="10" t="str">
        <f t="shared" si="242"/>
        <v/>
      </c>
      <c r="BR110" s="28" t="str">
        <f t="shared" si="183"/>
        <v/>
      </c>
      <c r="BS110" s="40" t="str">
        <f t="shared" si="209"/>
        <v/>
      </c>
      <c r="BX110" s="138"/>
      <c r="BY110" s="10" t="e">
        <f t="shared" si="243"/>
        <v>#N/A</v>
      </c>
      <c r="BZ110" s="10" t="e">
        <f t="shared" si="244"/>
        <v>#N/A</v>
      </c>
      <c r="CA110" s="10" t="str">
        <f t="shared" si="245"/>
        <v/>
      </c>
      <c r="CB110" s="10" t="str">
        <f>IF(AND(Sufficient_data="Yes",Include_study="Yes",Moderator&lt;&gt;""),'Moderator Analysis'!F:F-CL$2,"")</f>
        <v/>
      </c>
      <c r="CC110" s="10" t="str">
        <f>IF(AND(Sufficient_data="Yes",Include_study="Yes",Moderator&lt;&gt;""),'Moderator Analysis'!E:E-CL$3,"")</f>
        <v/>
      </c>
      <c r="CD110" s="40" t="str">
        <f>IF(AND(Sufficient_data="Yes",Include_study="Yes",Moderator&lt;&gt;""),CA:CA*('Moderator Analysis'!F:F-CL$5-CL$4*'Moderator Analysis'!E:E)^2,"")</f>
        <v/>
      </c>
      <c r="CE110" s="9"/>
      <c r="CF110" s="75" t="str">
        <f t="shared" si="184"/>
        <v/>
      </c>
      <c r="CG110" s="18" t="str">
        <f>IF(AND(Sufficient_data="Yes",Include_study="Yes",CF110&lt;&gt;""),'Moderator Analysis'!F:F-'Moderator Analysis'!J$37,"")</f>
        <v/>
      </c>
      <c r="CH110" s="18" t="str">
        <f>IF(AND(Sufficient_data="Yes",Include_study="Yes",CF110&lt;&gt;""),'Moderator Analysis'!E:E-SUMPRODUCT('Moderator Analysis'!E:E,CF:CF)/SUM(CF:CF),"")</f>
        <v/>
      </c>
      <c r="CI110" s="79" t="str">
        <f>IF(AND(Sufficient_data="Yes",Include_study="Yes",CF110&lt;&gt;""),CF:CF*('Moderator Analysis'!F:F-'Moderator Analysis'!J$29-'Moderator Analysis'!J$30*'Moderator Analysis'!E:E)^2,"")</f>
        <v/>
      </c>
      <c r="CN110" s="138"/>
      <c r="CO110" s="140"/>
      <c r="CP110" s="28" t="str">
        <f>IF(AND(Include_study="Yes",Sufficient_data="Yes"),1/'Publication Bias Analysis'!F110^2,"")</f>
        <v/>
      </c>
      <c r="CQ110" s="28" t="str">
        <f>IF(AND(Include_study="Yes",Sufficient_data="Yes"),1/('Publication Bias Analysis'!F:F^2+IF(Additional_model="Fixed effect",0,Calculations!DD$11)),"")</f>
        <v/>
      </c>
      <c r="CR110" s="28" t="str">
        <f>IF(AND(Include_study="Yes",Sufficient_data="Yes"),1/('Publication Bias Analysis'!F:F^2+IF(Additional_model="Fixed effect",0,'Publication Bias Analysis'!L$32)),"")</f>
        <v/>
      </c>
      <c r="CS110" s="28" t="str">
        <f>IF(AND(Include_study="Yes",Sufficient_data="Yes"),'Publication Bias Analysis'!E:E-IF(Trim_and_fill="Off",'Publication Bias Analysis'!I$29,'Publication Bias Analysis'!I$37),"")</f>
        <v/>
      </c>
      <c r="CT110" s="28" t="str">
        <f t="shared" si="246"/>
        <v/>
      </c>
      <c r="CU110" s="28" t="str">
        <f t="shared" si="247"/>
        <v/>
      </c>
      <c r="CV110" s="90" t="str">
        <f t="shared" si="248"/>
        <v/>
      </c>
      <c r="CW110" s="89" t="str">
        <f>IF(AND(Include_study="Yes",Sufficient_data="Yes"),CV:CV+IF(DH:DH&lt;0,-1,1)*COUNTIF(CV$2:CV109,CV:CV),"")</f>
        <v/>
      </c>
      <c r="CX110" s="89" t="str">
        <f>IF(AND(Include_study="Yes",Sufficient_data="Yes"),RANK(DL:DL,DL:DL,1)*IF(DK:DK&lt;0,-1,1)+IF(DK:DK&lt;0,-1,1)*COUNTIF(CV$2:CV109,CV:CV),"")</f>
        <v/>
      </c>
      <c r="CY110" s="89" t="str">
        <f>IF(AND(Include_study="Yes",Sufficient_data="Yes"),RANK(DO:DO,DO:DO,1)*IF(DN:DN&lt;0,-1,1)+IF(DN:DN&lt;0,-1,1)*COUNTIF(CV$2:CV109,CV:CV),"")</f>
        <v/>
      </c>
      <c r="CZ110" s="10" t="e">
        <f>IF(AND(Include_study="Yes",Sufficient_data="Yes"),'Publication Bias Analysis'!E:E,NA())</f>
        <v>#N/A</v>
      </c>
      <c r="DA110" s="40" t="e">
        <f>IF(AND(Include_study="Yes",Sufficient_data="Yes"),'Publication Bias Analysis'!F:F,NA())</f>
        <v>#N/A</v>
      </c>
      <c r="DG110" s="133"/>
      <c r="DH110" s="28" t="str">
        <f>IF(AND(Include_study="Yes",Sufficient_data="Yes"),IF('Publication Bias Analysis'!L$38="Left",CZ:CZ-'Publication Bias Analysis'!I$29,'Publication Bias Analysis'!I$29-'Publication Bias Analysis'!E:E),"")</f>
        <v/>
      </c>
      <c r="DI110" s="28" t="str">
        <f t="shared" si="211"/>
        <v/>
      </c>
      <c r="DJ110" s="40" t="str">
        <f>IF(AND(Include_study="Yes",Sufficient_data="Yes"),1/('Publication Bias Analysis'!F:F^2+IF(Additional_model="Fixed effect",0,$DS$6)),"")</f>
        <v/>
      </c>
      <c r="DK110" s="28" t="str">
        <f>IF(AND(Include_study="Yes",Sufficient_data="Yes"),IF('Publication Bias Analysis'!L$38="Left",CZ:CZ-DS$3,DS$3-'Publication Bias Analysis'!E:E),"")</f>
        <v/>
      </c>
      <c r="DL110" s="28" t="str">
        <f t="shared" si="212"/>
        <v/>
      </c>
      <c r="DM110" s="40" t="str">
        <f>IF(AND(DK110&lt;&gt;"",CW110&lt;=MAX(CW:CW)-DS$7),1/('Publication Bias Analysis'!F:F^2+IF(Additional_model="Fixed effect",0,$DS$13)),"")</f>
        <v/>
      </c>
      <c r="DN110" s="10" t="str">
        <f>IF(AND(Include_study="Yes",Sufficient_data="Yes"),IF('Publication Bias Analysis'!L$38="Left",CZ:CZ-DS$10,DS$10-CZ:CZ),"")</f>
        <v/>
      </c>
      <c r="DO110" s="10" t="str">
        <f t="shared" si="213"/>
        <v/>
      </c>
      <c r="DP110" s="40" t="str">
        <f t="shared" si="249"/>
        <v/>
      </c>
      <c r="EG110" s="133"/>
      <c r="EH110" s="10" t="str">
        <f t="shared" si="207"/>
        <v/>
      </c>
      <c r="EI110" s="40" t="str">
        <f>IF(AND(Include_study="Yes",Sufficient_data="Yes"),Z_score-('Publication Bias Analysis'!P$3+'Publication Bias Analysis'!P$4*Inverse_standard_error),"")</f>
        <v/>
      </c>
      <c r="EK110" s="133"/>
      <c r="EL110" s="10" t="str">
        <f>IF(AND(Include_study="Yes",Sufficient_data="Yes"),(CZ:CZ-SUMPRODUCT(Calculations!CP:CP,'Publication Bias Analysis'!E:E)/SUM(Calculations!CP:CP))/(SQRT(EM:EM)),"")</f>
        <v/>
      </c>
      <c r="EM110" s="10" t="str">
        <f>IF(AND(Include_study="Yes",Sufficient_data="Yes"),'Publication Bias Analysis'!F:F^2-1/(SUM(Calculations!CP:CP)),"")</f>
        <v/>
      </c>
      <c r="EN110" s="14" t="str">
        <f t="shared" si="214"/>
        <v/>
      </c>
      <c r="EO110" s="14" t="str">
        <f t="shared" si="215"/>
        <v/>
      </c>
      <c r="EP110" s="14" t="str">
        <f>IF(AND(Include_study="Yes",Sufficient_data="Yes"),COUNTIFS(EN$2:EN109,"&lt;"&amp;EN110,EO$2:EO109,"&lt;"&amp;EO110)+COUNTIFS(EN111:EN$201,"&lt;"&amp;EN110,EO111:EO$201,"&lt;"&amp;EO110)+COUNTIFS(EN$2:EN109,"&gt;"&amp;EN110,EO$2:EO109,"&gt;"&amp;EO110)+COUNTIFS(EN111:EN$201,"&gt;"&amp;EN110,EO111:EO$201,"&gt;"&amp;EO110),"")</f>
        <v/>
      </c>
      <c r="EQ110" s="83" t="str">
        <f>IF(AND(Include_study="Yes",Sufficient_data="Yes"),COUNTIFS(EN$2:EN109,"&lt;"&amp;EN110,EO$2:EO109,"&gt;"&amp;EO110)+COUNTIFS(EN111:EN$201,"&lt;"&amp;EN110,EO111:EO$201,"&gt;"&amp;EO110)+COUNTIFS(EN$2:EN109,"&gt;"&amp;EN110,EO$2:EO109,"&lt;"&amp;EO110)+COUNTIFS(EN111:EN$201,"&gt;"&amp;EN110,EO111:EO$201,"&lt;"&amp;EO110),"")</f>
        <v/>
      </c>
      <c r="ES110" s="133"/>
      <c r="EX110" s="133"/>
      <c r="EY110" s="10" t="e">
        <f t="shared" si="250"/>
        <v>#N/A</v>
      </c>
      <c r="EZ110" s="10" t="e">
        <f t="shared" si="251"/>
        <v>#N/A</v>
      </c>
      <c r="FA110" s="10" t="str">
        <f t="shared" si="252"/>
        <v/>
      </c>
      <c r="FB110" s="40" t="str">
        <f>IF(AND(Include_study="Yes",Sufficient_data="Yes"),Z_score-('Publication Bias Analysis'!AK138+'Publication Bias Analysis'!AK$31*Inverse_standard_error),"")</f>
        <v/>
      </c>
      <c r="FH110" s="133"/>
      <c r="FI110" s="14" t="str">
        <f>IF(Z_score&lt;&gt;"",RANK('Publication Bias Analysis'!AS:AS,'Publication Bias Analysis'!AS:AS,1)+COUNTIF('Publication Bias Analysis'!AS$2:AS109,'Publication Bias Analysis'!AS110),"")</f>
        <v/>
      </c>
      <c r="FJ110" s="10" t="str">
        <f t="shared" si="253"/>
        <v/>
      </c>
      <c r="FK110" s="10" t="e">
        <f>IF(AND(Include_study="Yes",Sufficient_data="Yes"),'Publication Bias Analysis'!AR110,NA())</f>
        <v>#N/A</v>
      </c>
      <c r="FL110" s="28" t="e">
        <f>IF(AND(Include_study="Yes",Sufficient_data="Yes"),'Publication Bias Analysis'!AS110,NA())</f>
        <v>#N/A</v>
      </c>
      <c r="FM110" s="10" t="str">
        <f>IF(AND(Include_study="Yes",Sufficient_data="Yes"),'Publication Bias Analysis'!AR:AR-AVERAGE('Publication Bias Analysis'!AR:AR),"")</f>
        <v/>
      </c>
      <c r="FN110" s="40" t="str">
        <f>IF(AND(Include_study="Yes",Sufficient_data="Yes"),FL:FL-('Publication Bias Analysis'!AV$30+FK:FK*'Publication Bias Analysis'!AV$31),"")</f>
        <v/>
      </c>
      <c r="FT110" s="133"/>
      <c r="FU110" s="10" t="str">
        <f t="shared" si="254"/>
        <v/>
      </c>
      <c r="FV110" s="19" t="str">
        <f t="shared" si="185"/>
        <v/>
      </c>
      <c r="FW110" s="40" t="str">
        <f t="shared" si="210"/>
        <v/>
      </c>
    </row>
    <row r="111" spans="1:179" x14ac:dyDescent="0.2">
      <c r="A111" s="129"/>
      <c r="B111" s="26" t="str">
        <f t="shared" si="157"/>
        <v/>
      </c>
      <c r="C111" s="26" t="str">
        <f>IF(B111&lt;&gt;"",IF(B111=0,COUNTIF(B$2:B110,0)+1,COUNTIF(B$2:B110,B111)+B111+COUNTIF(B:B,0)),"")</f>
        <v/>
      </c>
      <c r="D111" s="26" t="str">
        <f t="shared" si="216"/>
        <v/>
      </c>
      <c r="E111" s="10" t="str">
        <f>IF(AND(Sufficient_data="Yes",Include_study="Yes",Input!Study_name&lt;&gt;""),Input!Study_name,"")</f>
        <v/>
      </c>
      <c r="F111" s="10" t="str">
        <f>IF(AND(Sufficient_data="Yes",Include_study="Yes"),Input!Correlation,"")</f>
        <v/>
      </c>
      <c r="G111" s="10" t="str">
        <f t="shared" si="217"/>
        <v/>
      </c>
      <c r="H111" s="10" t="str">
        <f>IF(AND(Sufficient_data="Yes",Include_study="Yes"),Input!Number_of_subjects,"")</f>
        <v/>
      </c>
      <c r="I111" s="10" t="str">
        <f t="shared" si="218"/>
        <v/>
      </c>
      <c r="J111" s="10" t="str">
        <f t="shared" si="219"/>
        <v/>
      </c>
      <c r="K111" s="10" t="str">
        <f t="shared" si="220"/>
        <v/>
      </c>
      <c r="L111" s="10" t="str">
        <f t="shared" si="221"/>
        <v/>
      </c>
      <c r="M111" s="10" t="str">
        <f t="shared" si="222"/>
        <v/>
      </c>
      <c r="N111" s="10" t="str">
        <f t="shared" si="223"/>
        <v/>
      </c>
      <c r="O111" s="106" t="str">
        <f t="shared" si="224"/>
        <v/>
      </c>
      <c r="P111" s="68" t="str">
        <f t="shared" si="225"/>
        <v/>
      </c>
      <c r="R111" s="57" t="e">
        <f t="shared" si="226"/>
        <v>#N/A</v>
      </c>
      <c r="S111" s="10" t="e">
        <f t="shared" si="227"/>
        <v>#N/A</v>
      </c>
      <c r="T111" s="40" t="e">
        <f t="shared" si="228"/>
        <v>#N/A</v>
      </c>
      <c r="Y111" s="129"/>
      <c r="Z111" s="26" t="str">
        <f t="shared" si="229"/>
        <v/>
      </c>
      <c r="AA111" s="26" t="str">
        <f>IF(AND(Sufficient_data="Yes",Include_study="Yes",Input!Study_name&lt;&gt;"",Subgroup&lt;&gt;""),Input!Study_name,"")</f>
        <v/>
      </c>
      <c r="AB111" s="10" t="str">
        <f t="shared" si="230"/>
        <v/>
      </c>
      <c r="AC111" s="10" t="str">
        <f>IF(AND(Sufficient_data="Yes",Include_study="Yes",Subgroup&lt;&gt;""),Input!Correlation,"")</f>
        <v/>
      </c>
      <c r="AD111" s="10" t="str">
        <f t="shared" si="158"/>
        <v/>
      </c>
      <c r="AE111" s="10" t="str">
        <f t="shared" si="231"/>
        <v/>
      </c>
      <c r="AF111" s="10" t="str">
        <f t="shared" si="159"/>
        <v/>
      </c>
      <c r="AG111" s="10" t="str">
        <f t="shared" si="232"/>
        <v/>
      </c>
      <c r="AH111" s="4" t="str">
        <f t="shared" si="160"/>
        <v/>
      </c>
      <c r="AI111" s="35" t="str">
        <f t="shared" si="233"/>
        <v/>
      </c>
      <c r="AJ111" s="108" t="str">
        <f t="shared" si="234"/>
        <v/>
      </c>
      <c r="AK111" s="68" t="str">
        <f t="shared" si="235"/>
        <v/>
      </c>
      <c r="AL111" s="9"/>
      <c r="AM111" s="57" t="e">
        <f t="shared" si="161"/>
        <v>#N/A</v>
      </c>
      <c r="AN111" s="10" t="e">
        <f t="shared" si="162"/>
        <v>#N/A</v>
      </c>
      <c r="AO111" s="40" t="e">
        <f t="shared" si="163"/>
        <v>#N/A</v>
      </c>
      <c r="AP111" s="9"/>
      <c r="AQ111" s="71" t="str">
        <f t="shared" si="164"/>
        <v/>
      </c>
      <c r="AR111" s="10" t="str">
        <f>IF(AND(Sufficient_data="Yes",Include_study="Yes",Subgroup&lt;&gt;""),IF(COUNTIFS(Input!F$2:F110,"="&amp;"Yes",Input!C$2:C110,"="&amp;"Yes",Input!G$2:G110,"="&amp;Subgroup)&gt;0,"",Subgroup),"")</f>
        <v/>
      </c>
      <c r="AS111" s="26" t="str">
        <f t="shared" si="165"/>
        <v/>
      </c>
      <c r="AT111" s="14" t="str">
        <f t="shared" si="166"/>
        <v/>
      </c>
      <c r="AU111" s="10" t="str">
        <f t="shared" si="167"/>
        <v/>
      </c>
      <c r="AV111" s="19" t="str">
        <f t="shared" si="168"/>
        <v/>
      </c>
      <c r="AW111" s="10" t="str">
        <f t="shared" si="169"/>
        <v/>
      </c>
      <c r="AX111" s="10" t="str">
        <f t="shared" si="170"/>
        <v/>
      </c>
      <c r="AY111" s="10" t="str">
        <f t="shared" si="236"/>
        <v/>
      </c>
      <c r="AZ111" s="10" t="str">
        <f t="shared" si="171"/>
        <v/>
      </c>
      <c r="BA111" s="10" t="str">
        <f t="shared" si="172"/>
        <v/>
      </c>
      <c r="BB111" s="10" t="str">
        <f t="shared" si="237"/>
        <v/>
      </c>
      <c r="BC111" s="10" t="str">
        <f t="shared" si="173"/>
        <v/>
      </c>
      <c r="BD111" s="26" t="str">
        <f t="shared" si="174"/>
        <v/>
      </c>
      <c r="BE111" s="10" t="str">
        <f t="shared" si="238"/>
        <v/>
      </c>
      <c r="BF111" s="10" t="str">
        <f t="shared" si="239"/>
        <v/>
      </c>
      <c r="BG111" s="10" t="str">
        <f t="shared" si="175"/>
        <v/>
      </c>
      <c r="BH111" s="10" t="str">
        <f t="shared" si="176"/>
        <v/>
      </c>
      <c r="BI111" s="10" t="str">
        <f t="shared" si="240"/>
        <v/>
      </c>
      <c r="BJ111" s="10" t="str">
        <f t="shared" si="241"/>
        <v/>
      </c>
      <c r="BK111" s="10" t="str">
        <f t="shared" si="177"/>
        <v/>
      </c>
      <c r="BL111" s="10" t="str">
        <f t="shared" si="178"/>
        <v/>
      </c>
      <c r="BM111" s="10" t="str">
        <f t="shared" si="179"/>
        <v/>
      </c>
      <c r="BN111" s="10" t="e">
        <f t="shared" si="180"/>
        <v>#N/A</v>
      </c>
      <c r="BO111" s="10" t="str">
        <f t="shared" si="181"/>
        <v/>
      </c>
      <c r="BP111" s="10" t="str">
        <f t="shared" si="182"/>
        <v/>
      </c>
      <c r="BQ111" s="10" t="str">
        <f t="shared" si="242"/>
        <v/>
      </c>
      <c r="BR111" s="28" t="str">
        <f t="shared" si="183"/>
        <v/>
      </c>
      <c r="BS111" s="40" t="str">
        <f t="shared" si="209"/>
        <v/>
      </c>
      <c r="BX111" s="138"/>
      <c r="BY111" s="10" t="e">
        <f t="shared" si="243"/>
        <v>#N/A</v>
      </c>
      <c r="BZ111" s="10" t="e">
        <f t="shared" si="244"/>
        <v>#N/A</v>
      </c>
      <c r="CA111" s="10" t="str">
        <f t="shared" si="245"/>
        <v/>
      </c>
      <c r="CB111" s="10" t="str">
        <f>IF(AND(Sufficient_data="Yes",Include_study="Yes",Moderator&lt;&gt;""),'Moderator Analysis'!F:F-CL$2,"")</f>
        <v/>
      </c>
      <c r="CC111" s="10" t="str">
        <f>IF(AND(Sufficient_data="Yes",Include_study="Yes",Moderator&lt;&gt;""),'Moderator Analysis'!E:E-CL$3,"")</f>
        <v/>
      </c>
      <c r="CD111" s="40" t="str">
        <f>IF(AND(Sufficient_data="Yes",Include_study="Yes",Moderator&lt;&gt;""),CA:CA*('Moderator Analysis'!F:F-CL$5-CL$4*'Moderator Analysis'!E:E)^2,"")</f>
        <v/>
      </c>
      <c r="CE111" s="9"/>
      <c r="CF111" s="75" t="str">
        <f t="shared" si="184"/>
        <v/>
      </c>
      <c r="CG111" s="18" t="str">
        <f>IF(AND(Sufficient_data="Yes",Include_study="Yes",CF111&lt;&gt;""),'Moderator Analysis'!F:F-'Moderator Analysis'!J$37,"")</f>
        <v/>
      </c>
      <c r="CH111" s="18" t="str">
        <f>IF(AND(Sufficient_data="Yes",Include_study="Yes",CF111&lt;&gt;""),'Moderator Analysis'!E:E-SUMPRODUCT('Moderator Analysis'!E:E,CF:CF)/SUM(CF:CF),"")</f>
        <v/>
      </c>
      <c r="CI111" s="79" t="str">
        <f>IF(AND(Sufficient_data="Yes",Include_study="Yes",CF111&lt;&gt;""),CF:CF*('Moderator Analysis'!F:F-'Moderator Analysis'!J$29-'Moderator Analysis'!J$30*'Moderator Analysis'!E:E)^2,"")</f>
        <v/>
      </c>
      <c r="CN111" s="138"/>
      <c r="CO111" s="140"/>
      <c r="CP111" s="28" t="str">
        <f>IF(AND(Include_study="Yes",Sufficient_data="Yes"),1/'Publication Bias Analysis'!F111^2,"")</f>
        <v/>
      </c>
      <c r="CQ111" s="28" t="str">
        <f>IF(AND(Include_study="Yes",Sufficient_data="Yes"),1/('Publication Bias Analysis'!F:F^2+IF(Additional_model="Fixed effect",0,Calculations!DD$11)),"")</f>
        <v/>
      </c>
      <c r="CR111" s="28" t="str">
        <f>IF(AND(Include_study="Yes",Sufficient_data="Yes"),1/('Publication Bias Analysis'!F:F^2+IF(Additional_model="Fixed effect",0,'Publication Bias Analysis'!L$32)),"")</f>
        <v/>
      </c>
      <c r="CS111" s="28" t="str">
        <f>IF(AND(Include_study="Yes",Sufficient_data="Yes"),'Publication Bias Analysis'!E:E-IF(Trim_and_fill="Off",'Publication Bias Analysis'!I$29,'Publication Bias Analysis'!I$37),"")</f>
        <v/>
      </c>
      <c r="CT111" s="28" t="str">
        <f t="shared" si="246"/>
        <v/>
      </c>
      <c r="CU111" s="28" t="str">
        <f t="shared" si="247"/>
        <v/>
      </c>
      <c r="CV111" s="90" t="str">
        <f t="shared" si="248"/>
        <v/>
      </c>
      <c r="CW111" s="89" t="str">
        <f>IF(AND(Include_study="Yes",Sufficient_data="Yes"),CV:CV+IF(DH:DH&lt;0,-1,1)*COUNTIF(CV$2:CV110,CV:CV),"")</f>
        <v/>
      </c>
      <c r="CX111" s="89" t="str">
        <f>IF(AND(Include_study="Yes",Sufficient_data="Yes"),RANK(DL:DL,DL:DL,1)*IF(DK:DK&lt;0,-1,1)+IF(DK:DK&lt;0,-1,1)*COUNTIF(CV$2:CV110,CV:CV),"")</f>
        <v/>
      </c>
      <c r="CY111" s="89" t="str">
        <f>IF(AND(Include_study="Yes",Sufficient_data="Yes"),RANK(DO:DO,DO:DO,1)*IF(DN:DN&lt;0,-1,1)+IF(DN:DN&lt;0,-1,1)*COUNTIF(CV$2:CV110,CV:CV),"")</f>
        <v/>
      </c>
      <c r="CZ111" s="10" t="e">
        <f>IF(AND(Include_study="Yes",Sufficient_data="Yes"),'Publication Bias Analysis'!E:E,NA())</f>
        <v>#N/A</v>
      </c>
      <c r="DA111" s="40" t="e">
        <f>IF(AND(Include_study="Yes",Sufficient_data="Yes"),'Publication Bias Analysis'!F:F,NA())</f>
        <v>#N/A</v>
      </c>
      <c r="DG111" s="133"/>
      <c r="DH111" s="28" t="str">
        <f>IF(AND(Include_study="Yes",Sufficient_data="Yes"),IF('Publication Bias Analysis'!L$38="Left",CZ:CZ-'Publication Bias Analysis'!I$29,'Publication Bias Analysis'!I$29-'Publication Bias Analysis'!E:E),"")</f>
        <v/>
      </c>
      <c r="DI111" s="28" t="str">
        <f t="shared" si="211"/>
        <v/>
      </c>
      <c r="DJ111" s="40" t="str">
        <f>IF(AND(Include_study="Yes",Sufficient_data="Yes"),1/('Publication Bias Analysis'!F:F^2+IF(Additional_model="Fixed effect",0,$DS$6)),"")</f>
        <v/>
      </c>
      <c r="DK111" s="28" t="str">
        <f>IF(AND(Include_study="Yes",Sufficient_data="Yes"),IF('Publication Bias Analysis'!L$38="Left",CZ:CZ-DS$3,DS$3-'Publication Bias Analysis'!E:E),"")</f>
        <v/>
      </c>
      <c r="DL111" s="28" t="str">
        <f t="shared" si="212"/>
        <v/>
      </c>
      <c r="DM111" s="40" t="str">
        <f>IF(AND(DK111&lt;&gt;"",CW111&lt;=MAX(CW:CW)-DS$7),1/('Publication Bias Analysis'!F:F^2+IF(Additional_model="Fixed effect",0,$DS$13)),"")</f>
        <v/>
      </c>
      <c r="DN111" s="10" t="str">
        <f>IF(AND(Include_study="Yes",Sufficient_data="Yes"),IF('Publication Bias Analysis'!L$38="Left",CZ:CZ-DS$10,DS$10-CZ:CZ),"")</f>
        <v/>
      </c>
      <c r="DO111" s="10" t="str">
        <f t="shared" si="213"/>
        <v/>
      </c>
      <c r="DP111" s="40" t="str">
        <f t="shared" si="249"/>
        <v/>
      </c>
      <c r="EG111" s="133"/>
      <c r="EH111" s="10" t="str">
        <f t="shared" si="207"/>
        <v/>
      </c>
      <c r="EI111" s="40" t="str">
        <f>IF(AND(Include_study="Yes",Sufficient_data="Yes"),Z_score-('Publication Bias Analysis'!P$3+'Publication Bias Analysis'!P$4*Inverse_standard_error),"")</f>
        <v/>
      </c>
      <c r="EK111" s="133"/>
      <c r="EL111" s="10" t="str">
        <f>IF(AND(Include_study="Yes",Sufficient_data="Yes"),(CZ:CZ-SUMPRODUCT(Calculations!CP:CP,'Publication Bias Analysis'!E:E)/SUM(Calculations!CP:CP))/(SQRT(EM:EM)),"")</f>
        <v/>
      </c>
      <c r="EM111" s="10" t="str">
        <f>IF(AND(Include_study="Yes",Sufficient_data="Yes"),'Publication Bias Analysis'!F:F^2-1/(SUM(Calculations!CP:CP)),"")</f>
        <v/>
      </c>
      <c r="EN111" s="14" t="str">
        <f t="shared" si="214"/>
        <v/>
      </c>
      <c r="EO111" s="14" t="str">
        <f t="shared" si="215"/>
        <v/>
      </c>
      <c r="EP111" s="14" t="str">
        <f>IF(AND(Include_study="Yes",Sufficient_data="Yes"),COUNTIFS(EN$2:EN110,"&lt;"&amp;EN111,EO$2:EO110,"&lt;"&amp;EO111)+COUNTIFS(EN112:EN$201,"&lt;"&amp;EN111,EO112:EO$201,"&lt;"&amp;EO111)+COUNTIFS(EN$2:EN110,"&gt;"&amp;EN111,EO$2:EO110,"&gt;"&amp;EO111)+COUNTIFS(EN112:EN$201,"&gt;"&amp;EN111,EO112:EO$201,"&gt;"&amp;EO111),"")</f>
        <v/>
      </c>
      <c r="EQ111" s="83" t="str">
        <f>IF(AND(Include_study="Yes",Sufficient_data="Yes"),COUNTIFS(EN$2:EN110,"&lt;"&amp;EN111,EO$2:EO110,"&gt;"&amp;EO111)+COUNTIFS(EN112:EN$201,"&lt;"&amp;EN111,EO112:EO$201,"&gt;"&amp;EO111)+COUNTIFS(EN$2:EN110,"&gt;"&amp;EN111,EO$2:EO110,"&lt;"&amp;EO111)+COUNTIFS(EN112:EN$201,"&gt;"&amp;EN111,EO112:EO$201,"&lt;"&amp;EO111),"")</f>
        <v/>
      </c>
      <c r="ES111" s="133"/>
      <c r="EX111" s="133"/>
      <c r="EY111" s="10" t="e">
        <f t="shared" si="250"/>
        <v>#N/A</v>
      </c>
      <c r="EZ111" s="10" t="e">
        <f t="shared" si="251"/>
        <v>#N/A</v>
      </c>
      <c r="FA111" s="10" t="str">
        <f t="shared" si="252"/>
        <v/>
      </c>
      <c r="FB111" s="40" t="str">
        <f>IF(AND(Include_study="Yes",Sufficient_data="Yes"),Z_score-('Publication Bias Analysis'!AK139+'Publication Bias Analysis'!AK$31*Inverse_standard_error),"")</f>
        <v/>
      </c>
      <c r="FH111" s="133"/>
      <c r="FI111" s="14" t="str">
        <f>IF(Z_score&lt;&gt;"",RANK('Publication Bias Analysis'!AS:AS,'Publication Bias Analysis'!AS:AS,1)+COUNTIF('Publication Bias Analysis'!AS$2:AS110,'Publication Bias Analysis'!AS111),"")</f>
        <v/>
      </c>
      <c r="FJ111" s="10" t="str">
        <f t="shared" si="253"/>
        <v/>
      </c>
      <c r="FK111" s="10" t="e">
        <f>IF(AND(Include_study="Yes",Sufficient_data="Yes"),'Publication Bias Analysis'!AR111,NA())</f>
        <v>#N/A</v>
      </c>
      <c r="FL111" s="28" t="e">
        <f>IF(AND(Include_study="Yes",Sufficient_data="Yes"),'Publication Bias Analysis'!AS111,NA())</f>
        <v>#N/A</v>
      </c>
      <c r="FM111" s="10" t="str">
        <f>IF(AND(Include_study="Yes",Sufficient_data="Yes"),'Publication Bias Analysis'!AR:AR-AVERAGE('Publication Bias Analysis'!AR:AR),"")</f>
        <v/>
      </c>
      <c r="FN111" s="40" t="str">
        <f>IF(AND(Include_study="Yes",Sufficient_data="Yes"),FL:FL-('Publication Bias Analysis'!AV$30+FK:FK*'Publication Bias Analysis'!AV$31),"")</f>
        <v/>
      </c>
      <c r="FT111" s="133"/>
      <c r="FU111" s="10" t="str">
        <f t="shared" si="254"/>
        <v/>
      </c>
      <c r="FV111" s="19" t="str">
        <f t="shared" si="185"/>
        <v/>
      </c>
      <c r="FW111" s="40" t="str">
        <f t="shared" si="210"/>
        <v/>
      </c>
    </row>
    <row r="112" spans="1:179" x14ac:dyDescent="0.2">
      <c r="A112" s="129"/>
      <c r="B112" s="26" t="str">
        <f t="shared" si="157"/>
        <v/>
      </c>
      <c r="C112" s="26" t="str">
        <f>IF(B112&lt;&gt;"",IF(B112=0,COUNTIF(B$2:B111,0)+1,COUNTIF(B$2:B111,B112)+B112+COUNTIF(B:B,0)),"")</f>
        <v/>
      </c>
      <c r="D112" s="26" t="str">
        <f t="shared" si="216"/>
        <v/>
      </c>
      <c r="E112" s="10" t="str">
        <f>IF(AND(Sufficient_data="Yes",Include_study="Yes",Input!Study_name&lt;&gt;""),Input!Study_name,"")</f>
        <v/>
      </c>
      <c r="F112" s="10" t="str">
        <f>IF(AND(Sufficient_data="Yes",Include_study="Yes"),Input!Correlation,"")</f>
        <v/>
      </c>
      <c r="G112" s="10" t="str">
        <f t="shared" si="217"/>
        <v/>
      </c>
      <c r="H112" s="10" t="str">
        <f>IF(AND(Sufficient_data="Yes",Include_study="Yes"),Input!Number_of_subjects,"")</f>
        <v/>
      </c>
      <c r="I112" s="10" t="str">
        <f t="shared" si="218"/>
        <v/>
      </c>
      <c r="J112" s="10" t="str">
        <f t="shared" si="219"/>
        <v/>
      </c>
      <c r="K112" s="10" t="str">
        <f t="shared" si="220"/>
        <v/>
      </c>
      <c r="L112" s="10" t="str">
        <f t="shared" si="221"/>
        <v/>
      </c>
      <c r="M112" s="10" t="str">
        <f t="shared" si="222"/>
        <v/>
      </c>
      <c r="N112" s="10" t="str">
        <f t="shared" si="223"/>
        <v/>
      </c>
      <c r="O112" s="106" t="str">
        <f t="shared" si="224"/>
        <v/>
      </c>
      <c r="P112" s="68" t="str">
        <f t="shared" si="225"/>
        <v/>
      </c>
      <c r="R112" s="57" t="e">
        <f t="shared" si="226"/>
        <v>#N/A</v>
      </c>
      <c r="S112" s="10" t="e">
        <f t="shared" si="227"/>
        <v>#N/A</v>
      </c>
      <c r="T112" s="40" t="e">
        <f t="shared" si="228"/>
        <v>#N/A</v>
      </c>
      <c r="Y112" s="129"/>
      <c r="Z112" s="26" t="str">
        <f t="shared" si="229"/>
        <v/>
      </c>
      <c r="AA112" s="26" t="str">
        <f>IF(AND(Sufficient_data="Yes",Include_study="Yes",Input!Study_name&lt;&gt;"",Subgroup&lt;&gt;""),Input!Study_name,"")</f>
        <v/>
      </c>
      <c r="AB112" s="10" t="str">
        <f t="shared" si="230"/>
        <v/>
      </c>
      <c r="AC112" s="10" t="str">
        <f>IF(AND(Sufficient_data="Yes",Include_study="Yes",Subgroup&lt;&gt;""),Input!Correlation,"")</f>
        <v/>
      </c>
      <c r="AD112" s="10" t="str">
        <f t="shared" si="158"/>
        <v/>
      </c>
      <c r="AE112" s="10" t="str">
        <f t="shared" si="231"/>
        <v/>
      </c>
      <c r="AF112" s="10" t="str">
        <f t="shared" si="159"/>
        <v/>
      </c>
      <c r="AG112" s="10" t="str">
        <f t="shared" si="232"/>
        <v/>
      </c>
      <c r="AH112" s="4" t="str">
        <f t="shared" si="160"/>
        <v/>
      </c>
      <c r="AI112" s="35" t="str">
        <f t="shared" si="233"/>
        <v/>
      </c>
      <c r="AJ112" s="108" t="str">
        <f t="shared" si="234"/>
        <v/>
      </c>
      <c r="AK112" s="68" t="str">
        <f t="shared" si="235"/>
        <v/>
      </c>
      <c r="AL112" s="9"/>
      <c r="AM112" s="57" t="e">
        <f t="shared" si="161"/>
        <v>#N/A</v>
      </c>
      <c r="AN112" s="10" t="e">
        <f t="shared" si="162"/>
        <v>#N/A</v>
      </c>
      <c r="AO112" s="40" t="e">
        <f t="shared" si="163"/>
        <v>#N/A</v>
      </c>
      <c r="AP112" s="9"/>
      <c r="AQ112" s="71" t="str">
        <f t="shared" si="164"/>
        <v/>
      </c>
      <c r="AR112" s="10" t="str">
        <f>IF(AND(Sufficient_data="Yes",Include_study="Yes",Subgroup&lt;&gt;""),IF(COUNTIFS(Input!F$2:F111,"="&amp;"Yes",Input!C$2:C111,"="&amp;"Yes",Input!G$2:G111,"="&amp;Subgroup)&gt;0,"",Subgroup),"")</f>
        <v/>
      </c>
      <c r="AS112" s="26" t="str">
        <f t="shared" si="165"/>
        <v/>
      </c>
      <c r="AT112" s="14" t="str">
        <f t="shared" si="166"/>
        <v/>
      </c>
      <c r="AU112" s="10" t="str">
        <f t="shared" si="167"/>
        <v/>
      </c>
      <c r="AV112" s="19" t="str">
        <f t="shared" si="168"/>
        <v/>
      </c>
      <c r="AW112" s="10" t="str">
        <f t="shared" si="169"/>
        <v/>
      </c>
      <c r="AX112" s="10" t="str">
        <f t="shared" si="170"/>
        <v/>
      </c>
      <c r="AY112" s="10" t="str">
        <f t="shared" si="236"/>
        <v/>
      </c>
      <c r="AZ112" s="10" t="str">
        <f t="shared" si="171"/>
        <v/>
      </c>
      <c r="BA112" s="10" t="str">
        <f t="shared" si="172"/>
        <v/>
      </c>
      <c r="BB112" s="10" t="str">
        <f t="shared" si="237"/>
        <v/>
      </c>
      <c r="BC112" s="10" t="str">
        <f t="shared" si="173"/>
        <v/>
      </c>
      <c r="BD112" s="26" t="str">
        <f t="shared" si="174"/>
        <v/>
      </c>
      <c r="BE112" s="10" t="str">
        <f t="shared" si="238"/>
        <v/>
      </c>
      <c r="BF112" s="10" t="str">
        <f t="shared" si="239"/>
        <v/>
      </c>
      <c r="BG112" s="10" t="str">
        <f t="shared" si="175"/>
        <v/>
      </c>
      <c r="BH112" s="10" t="str">
        <f t="shared" si="176"/>
        <v/>
      </c>
      <c r="BI112" s="10" t="str">
        <f t="shared" si="240"/>
        <v/>
      </c>
      <c r="BJ112" s="10" t="str">
        <f t="shared" si="241"/>
        <v/>
      </c>
      <c r="BK112" s="10" t="str">
        <f t="shared" si="177"/>
        <v/>
      </c>
      <c r="BL112" s="10" t="str">
        <f t="shared" si="178"/>
        <v/>
      </c>
      <c r="BM112" s="10" t="str">
        <f t="shared" si="179"/>
        <v/>
      </c>
      <c r="BN112" s="10" t="e">
        <f t="shared" si="180"/>
        <v>#N/A</v>
      </c>
      <c r="BO112" s="10" t="str">
        <f t="shared" si="181"/>
        <v/>
      </c>
      <c r="BP112" s="10" t="str">
        <f t="shared" si="182"/>
        <v/>
      </c>
      <c r="BQ112" s="10" t="str">
        <f t="shared" si="242"/>
        <v/>
      </c>
      <c r="BR112" s="28" t="str">
        <f t="shared" si="183"/>
        <v/>
      </c>
      <c r="BS112" s="40" t="str">
        <f t="shared" si="209"/>
        <v/>
      </c>
      <c r="BX112" s="138"/>
      <c r="BY112" s="10" t="e">
        <f t="shared" si="243"/>
        <v>#N/A</v>
      </c>
      <c r="BZ112" s="10" t="e">
        <f t="shared" si="244"/>
        <v>#N/A</v>
      </c>
      <c r="CA112" s="10" t="str">
        <f t="shared" si="245"/>
        <v/>
      </c>
      <c r="CB112" s="10" t="str">
        <f>IF(AND(Sufficient_data="Yes",Include_study="Yes",Moderator&lt;&gt;""),'Moderator Analysis'!F:F-CL$2,"")</f>
        <v/>
      </c>
      <c r="CC112" s="10" t="str">
        <f>IF(AND(Sufficient_data="Yes",Include_study="Yes",Moderator&lt;&gt;""),'Moderator Analysis'!E:E-CL$3,"")</f>
        <v/>
      </c>
      <c r="CD112" s="40" t="str">
        <f>IF(AND(Sufficient_data="Yes",Include_study="Yes",Moderator&lt;&gt;""),CA:CA*('Moderator Analysis'!F:F-CL$5-CL$4*'Moderator Analysis'!E:E)^2,"")</f>
        <v/>
      </c>
      <c r="CE112" s="9"/>
      <c r="CF112" s="75" t="str">
        <f t="shared" si="184"/>
        <v/>
      </c>
      <c r="CG112" s="18" t="str">
        <f>IF(AND(Sufficient_data="Yes",Include_study="Yes",CF112&lt;&gt;""),'Moderator Analysis'!F:F-'Moderator Analysis'!J$37,"")</f>
        <v/>
      </c>
      <c r="CH112" s="18" t="str">
        <f>IF(AND(Sufficient_data="Yes",Include_study="Yes",CF112&lt;&gt;""),'Moderator Analysis'!E:E-SUMPRODUCT('Moderator Analysis'!E:E,CF:CF)/SUM(CF:CF),"")</f>
        <v/>
      </c>
      <c r="CI112" s="79" t="str">
        <f>IF(AND(Sufficient_data="Yes",Include_study="Yes",CF112&lt;&gt;""),CF:CF*('Moderator Analysis'!F:F-'Moderator Analysis'!J$29-'Moderator Analysis'!J$30*'Moderator Analysis'!E:E)^2,"")</f>
        <v/>
      </c>
      <c r="CN112" s="138"/>
      <c r="CO112" s="140"/>
      <c r="CP112" s="28" t="str">
        <f>IF(AND(Include_study="Yes",Sufficient_data="Yes"),1/'Publication Bias Analysis'!F112^2,"")</f>
        <v/>
      </c>
      <c r="CQ112" s="28" t="str">
        <f>IF(AND(Include_study="Yes",Sufficient_data="Yes"),1/('Publication Bias Analysis'!F:F^2+IF(Additional_model="Fixed effect",0,Calculations!DD$11)),"")</f>
        <v/>
      </c>
      <c r="CR112" s="28" t="str">
        <f>IF(AND(Include_study="Yes",Sufficient_data="Yes"),1/('Publication Bias Analysis'!F:F^2+IF(Additional_model="Fixed effect",0,'Publication Bias Analysis'!L$32)),"")</f>
        <v/>
      </c>
      <c r="CS112" s="28" t="str">
        <f>IF(AND(Include_study="Yes",Sufficient_data="Yes"),'Publication Bias Analysis'!E:E-IF(Trim_and_fill="Off",'Publication Bias Analysis'!I$29,'Publication Bias Analysis'!I$37),"")</f>
        <v/>
      </c>
      <c r="CT112" s="28" t="str">
        <f t="shared" si="246"/>
        <v/>
      </c>
      <c r="CU112" s="28" t="str">
        <f t="shared" si="247"/>
        <v/>
      </c>
      <c r="CV112" s="90" t="str">
        <f t="shared" si="248"/>
        <v/>
      </c>
      <c r="CW112" s="89" t="str">
        <f>IF(AND(Include_study="Yes",Sufficient_data="Yes"),CV:CV+IF(DH:DH&lt;0,-1,1)*COUNTIF(CV$2:CV111,CV:CV),"")</f>
        <v/>
      </c>
      <c r="CX112" s="89" t="str">
        <f>IF(AND(Include_study="Yes",Sufficient_data="Yes"),RANK(DL:DL,DL:DL,1)*IF(DK:DK&lt;0,-1,1)+IF(DK:DK&lt;0,-1,1)*COUNTIF(CV$2:CV111,CV:CV),"")</f>
        <v/>
      </c>
      <c r="CY112" s="89" t="str">
        <f>IF(AND(Include_study="Yes",Sufficient_data="Yes"),RANK(DO:DO,DO:DO,1)*IF(DN:DN&lt;0,-1,1)+IF(DN:DN&lt;0,-1,1)*COUNTIF(CV$2:CV111,CV:CV),"")</f>
        <v/>
      </c>
      <c r="CZ112" s="10" t="e">
        <f>IF(AND(Include_study="Yes",Sufficient_data="Yes"),'Publication Bias Analysis'!E:E,NA())</f>
        <v>#N/A</v>
      </c>
      <c r="DA112" s="40" t="e">
        <f>IF(AND(Include_study="Yes",Sufficient_data="Yes"),'Publication Bias Analysis'!F:F,NA())</f>
        <v>#N/A</v>
      </c>
      <c r="DG112" s="133"/>
      <c r="DH112" s="28" t="str">
        <f>IF(AND(Include_study="Yes",Sufficient_data="Yes"),IF('Publication Bias Analysis'!L$38="Left",CZ:CZ-'Publication Bias Analysis'!I$29,'Publication Bias Analysis'!I$29-'Publication Bias Analysis'!E:E),"")</f>
        <v/>
      </c>
      <c r="DI112" s="28" t="str">
        <f t="shared" si="211"/>
        <v/>
      </c>
      <c r="DJ112" s="40" t="str">
        <f>IF(AND(Include_study="Yes",Sufficient_data="Yes"),1/('Publication Bias Analysis'!F:F^2+IF(Additional_model="Fixed effect",0,$DS$6)),"")</f>
        <v/>
      </c>
      <c r="DK112" s="28" t="str">
        <f>IF(AND(Include_study="Yes",Sufficient_data="Yes"),IF('Publication Bias Analysis'!L$38="Left",CZ:CZ-DS$3,DS$3-'Publication Bias Analysis'!E:E),"")</f>
        <v/>
      </c>
      <c r="DL112" s="28" t="str">
        <f t="shared" si="212"/>
        <v/>
      </c>
      <c r="DM112" s="40" t="str">
        <f>IF(AND(DK112&lt;&gt;"",CW112&lt;=MAX(CW:CW)-DS$7),1/('Publication Bias Analysis'!F:F^2+IF(Additional_model="Fixed effect",0,$DS$13)),"")</f>
        <v/>
      </c>
      <c r="DN112" s="10" t="str">
        <f>IF(AND(Include_study="Yes",Sufficient_data="Yes"),IF('Publication Bias Analysis'!L$38="Left",CZ:CZ-DS$10,DS$10-CZ:CZ),"")</f>
        <v/>
      </c>
      <c r="DO112" s="10" t="str">
        <f t="shared" si="213"/>
        <v/>
      </c>
      <c r="DP112" s="40" t="str">
        <f t="shared" si="249"/>
        <v/>
      </c>
      <c r="EG112" s="133"/>
      <c r="EH112" s="10" t="str">
        <f t="shared" si="207"/>
        <v/>
      </c>
      <c r="EI112" s="40" t="str">
        <f>IF(AND(Include_study="Yes",Sufficient_data="Yes"),Z_score-('Publication Bias Analysis'!P$3+'Publication Bias Analysis'!P$4*Inverse_standard_error),"")</f>
        <v/>
      </c>
      <c r="EK112" s="133"/>
      <c r="EL112" s="10" t="str">
        <f>IF(AND(Include_study="Yes",Sufficient_data="Yes"),(CZ:CZ-SUMPRODUCT(Calculations!CP:CP,'Publication Bias Analysis'!E:E)/SUM(Calculations!CP:CP))/(SQRT(EM:EM)),"")</f>
        <v/>
      </c>
      <c r="EM112" s="10" t="str">
        <f>IF(AND(Include_study="Yes",Sufficient_data="Yes"),'Publication Bias Analysis'!F:F^2-1/(SUM(Calculations!CP:CP)),"")</f>
        <v/>
      </c>
      <c r="EN112" s="14" t="str">
        <f t="shared" si="214"/>
        <v/>
      </c>
      <c r="EO112" s="14" t="str">
        <f t="shared" si="215"/>
        <v/>
      </c>
      <c r="EP112" s="14" t="str">
        <f>IF(AND(Include_study="Yes",Sufficient_data="Yes"),COUNTIFS(EN$2:EN111,"&lt;"&amp;EN112,EO$2:EO111,"&lt;"&amp;EO112)+COUNTIFS(EN113:EN$201,"&lt;"&amp;EN112,EO113:EO$201,"&lt;"&amp;EO112)+COUNTIFS(EN$2:EN111,"&gt;"&amp;EN112,EO$2:EO111,"&gt;"&amp;EO112)+COUNTIFS(EN113:EN$201,"&gt;"&amp;EN112,EO113:EO$201,"&gt;"&amp;EO112),"")</f>
        <v/>
      </c>
      <c r="EQ112" s="83" t="str">
        <f>IF(AND(Include_study="Yes",Sufficient_data="Yes"),COUNTIFS(EN$2:EN111,"&lt;"&amp;EN112,EO$2:EO111,"&gt;"&amp;EO112)+COUNTIFS(EN113:EN$201,"&lt;"&amp;EN112,EO113:EO$201,"&gt;"&amp;EO112)+COUNTIFS(EN$2:EN111,"&gt;"&amp;EN112,EO$2:EO111,"&lt;"&amp;EO112)+COUNTIFS(EN113:EN$201,"&gt;"&amp;EN112,EO113:EO$201,"&lt;"&amp;EO112),"")</f>
        <v/>
      </c>
      <c r="ES112" s="133"/>
      <c r="EX112" s="133"/>
      <c r="EY112" s="10" t="e">
        <f t="shared" si="250"/>
        <v>#N/A</v>
      </c>
      <c r="EZ112" s="10" t="e">
        <f t="shared" si="251"/>
        <v>#N/A</v>
      </c>
      <c r="FA112" s="10" t="str">
        <f t="shared" si="252"/>
        <v/>
      </c>
      <c r="FB112" s="40" t="str">
        <f>IF(AND(Include_study="Yes",Sufficient_data="Yes"),Z_score-('Publication Bias Analysis'!AK140+'Publication Bias Analysis'!AK$31*Inverse_standard_error),"")</f>
        <v/>
      </c>
      <c r="FH112" s="133"/>
      <c r="FI112" s="14" t="str">
        <f>IF(Z_score&lt;&gt;"",RANK('Publication Bias Analysis'!AS:AS,'Publication Bias Analysis'!AS:AS,1)+COUNTIF('Publication Bias Analysis'!AS$2:AS111,'Publication Bias Analysis'!AS112),"")</f>
        <v/>
      </c>
      <c r="FJ112" s="10" t="str">
        <f t="shared" si="253"/>
        <v/>
      </c>
      <c r="FK112" s="10" t="e">
        <f>IF(AND(Include_study="Yes",Sufficient_data="Yes"),'Publication Bias Analysis'!AR112,NA())</f>
        <v>#N/A</v>
      </c>
      <c r="FL112" s="28" t="e">
        <f>IF(AND(Include_study="Yes",Sufficient_data="Yes"),'Publication Bias Analysis'!AS112,NA())</f>
        <v>#N/A</v>
      </c>
      <c r="FM112" s="10" t="str">
        <f>IF(AND(Include_study="Yes",Sufficient_data="Yes"),'Publication Bias Analysis'!AR:AR-AVERAGE('Publication Bias Analysis'!AR:AR),"")</f>
        <v/>
      </c>
      <c r="FN112" s="40" t="str">
        <f>IF(AND(Include_study="Yes",Sufficient_data="Yes"),FL:FL-('Publication Bias Analysis'!AV$30+FK:FK*'Publication Bias Analysis'!AV$31),"")</f>
        <v/>
      </c>
      <c r="FT112" s="133"/>
      <c r="FU112" s="10" t="str">
        <f t="shared" si="254"/>
        <v/>
      </c>
      <c r="FV112" s="19" t="str">
        <f t="shared" si="185"/>
        <v/>
      </c>
      <c r="FW112" s="40" t="str">
        <f t="shared" si="210"/>
        <v/>
      </c>
    </row>
    <row r="113" spans="1:179" x14ac:dyDescent="0.2">
      <c r="A113" s="129"/>
      <c r="B113" s="26" t="str">
        <f t="shared" si="157"/>
        <v/>
      </c>
      <c r="C113" s="26" t="str">
        <f>IF(B113&lt;&gt;"",IF(B113=0,COUNTIF(B$2:B112,0)+1,COUNTIF(B$2:B112,B113)+B113+COUNTIF(B:B,0)),"")</f>
        <v/>
      </c>
      <c r="D113" s="26" t="str">
        <f t="shared" si="216"/>
        <v/>
      </c>
      <c r="E113" s="10" t="str">
        <f>IF(AND(Sufficient_data="Yes",Include_study="Yes",Input!Study_name&lt;&gt;""),Input!Study_name,"")</f>
        <v/>
      </c>
      <c r="F113" s="10" t="str">
        <f>IF(AND(Sufficient_data="Yes",Include_study="Yes"),Input!Correlation,"")</f>
        <v/>
      </c>
      <c r="G113" s="10" t="str">
        <f t="shared" si="217"/>
        <v/>
      </c>
      <c r="H113" s="10" t="str">
        <f>IF(AND(Sufficient_data="Yes",Include_study="Yes"),Input!Number_of_subjects,"")</f>
        <v/>
      </c>
      <c r="I113" s="10" t="str">
        <f t="shared" si="218"/>
        <v/>
      </c>
      <c r="J113" s="10" t="str">
        <f t="shared" si="219"/>
        <v/>
      </c>
      <c r="K113" s="10" t="str">
        <f t="shared" si="220"/>
        <v/>
      </c>
      <c r="L113" s="10" t="str">
        <f t="shared" si="221"/>
        <v/>
      </c>
      <c r="M113" s="10" t="str">
        <f t="shared" si="222"/>
        <v/>
      </c>
      <c r="N113" s="10" t="str">
        <f t="shared" si="223"/>
        <v/>
      </c>
      <c r="O113" s="106" t="str">
        <f t="shared" si="224"/>
        <v/>
      </c>
      <c r="P113" s="68" t="str">
        <f t="shared" si="225"/>
        <v/>
      </c>
      <c r="R113" s="57" t="e">
        <f t="shared" si="226"/>
        <v>#N/A</v>
      </c>
      <c r="S113" s="10" t="e">
        <f t="shared" si="227"/>
        <v>#N/A</v>
      </c>
      <c r="T113" s="40" t="e">
        <f t="shared" si="228"/>
        <v>#N/A</v>
      </c>
      <c r="Y113" s="129"/>
      <c r="Z113" s="26" t="str">
        <f t="shared" si="229"/>
        <v/>
      </c>
      <c r="AA113" s="26" t="str">
        <f>IF(AND(Sufficient_data="Yes",Include_study="Yes",Input!Study_name&lt;&gt;"",Subgroup&lt;&gt;""),Input!Study_name,"")</f>
        <v/>
      </c>
      <c r="AB113" s="10" t="str">
        <f t="shared" si="230"/>
        <v/>
      </c>
      <c r="AC113" s="10" t="str">
        <f>IF(AND(Sufficient_data="Yes",Include_study="Yes",Subgroup&lt;&gt;""),Input!Correlation,"")</f>
        <v/>
      </c>
      <c r="AD113" s="10" t="str">
        <f t="shared" si="158"/>
        <v/>
      </c>
      <c r="AE113" s="10" t="str">
        <f t="shared" si="231"/>
        <v/>
      </c>
      <c r="AF113" s="10" t="str">
        <f t="shared" si="159"/>
        <v/>
      </c>
      <c r="AG113" s="10" t="str">
        <f t="shared" si="232"/>
        <v/>
      </c>
      <c r="AH113" s="4" t="str">
        <f t="shared" si="160"/>
        <v/>
      </c>
      <c r="AI113" s="35" t="str">
        <f t="shared" si="233"/>
        <v/>
      </c>
      <c r="AJ113" s="108" t="str">
        <f t="shared" si="234"/>
        <v/>
      </c>
      <c r="AK113" s="68" t="str">
        <f t="shared" si="235"/>
        <v/>
      </c>
      <c r="AL113" s="9"/>
      <c r="AM113" s="57" t="e">
        <f t="shared" si="161"/>
        <v>#N/A</v>
      </c>
      <c r="AN113" s="10" t="e">
        <f t="shared" si="162"/>
        <v>#N/A</v>
      </c>
      <c r="AO113" s="40" t="e">
        <f t="shared" si="163"/>
        <v>#N/A</v>
      </c>
      <c r="AP113" s="9"/>
      <c r="AQ113" s="71" t="str">
        <f t="shared" si="164"/>
        <v/>
      </c>
      <c r="AR113" s="10" t="str">
        <f>IF(AND(Sufficient_data="Yes",Include_study="Yes",Subgroup&lt;&gt;""),IF(COUNTIFS(Input!F$2:F112,"="&amp;"Yes",Input!C$2:C112,"="&amp;"Yes",Input!G$2:G112,"="&amp;Subgroup)&gt;0,"",Subgroup),"")</f>
        <v/>
      </c>
      <c r="AS113" s="26" t="str">
        <f t="shared" si="165"/>
        <v/>
      </c>
      <c r="AT113" s="14" t="str">
        <f t="shared" si="166"/>
        <v/>
      </c>
      <c r="AU113" s="10" t="str">
        <f t="shared" si="167"/>
        <v/>
      </c>
      <c r="AV113" s="19" t="str">
        <f t="shared" si="168"/>
        <v/>
      </c>
      <c r="AW113" s="10" t="str">
        <f t="shared" si="169"/>
        <v/>
      </c>
      <c r="AX113" s="10" t="str">
        <f t="shared" si="170"/>
        <v/>
      </c>
      <c r="AY113" s="10" t="str">
        <f t="shared" si="236"/>
        <v/>
      </c>
      <c r="AZ113" s="10" t="str">
        <f t="shared" si="171"/>
        <v/>
      </c>
      <c r="BA113" s="10" t="str">
        <f t="shared" si="172"/>
        <v/>
      </c>
      <c r="BB113" s="10" t="str">
        <f t="shared" si="237"/>
        <v/>
      </c>
      <c r="BC113" s="10" t="str">
        <f t="shared" si="173"/>
        <v/>
      </c>
      <c r="BD113" s="26" t="str">
        <f t="shared" si="174"/>
        <v/>
      </c>
      <c r="BE113" s="10" t="str">
        <f t="shared" si="238"/>
        <v/>
      </c>
      <c r="BF113" s="10" t="str">
        <f t="shared" si="239"/>
        <v/>
      </c>
      <c r="BG113" s="10" t="str">
        <f t="shared" si="175"/>
        <v/>
      </c>
      <c r="BH113" s="10" t="str">
        <f t="shared" si="176"/>
        <v/>
      </c>
      <c r="BI113" s="10" t="str">
        <f t="shared" si="240"/>
        <v/>
      </c>
      <c r="BJ113" s="10" t="str">
        <f t="shared" si="241"/>
        <v/>
      </c>
      <c r="BK113" s="10" t="str">
        <f t="shared" si="177"/>
        <v/>
      </c>
      <c r="BL113" s="10" t="str">
        <f t="shared" si="178"/>
        <v/>
      </c>
      <c r="BM113" s="10" t="str">
        <f t="shared" si="179"/>
        <v/>
      </c>
      <c r="BN113" s="10" t="e">
        <f t="shared" si="180"/>
        <v>#N/A</v>
      </c>
      <c r="BO113" s="10" t="str">
        <f t="shared" si="181"/>
        <v/>
      </c>
      <c r="BP113" s="10" t="str">
        <f t="shared" si="182"/>
        <v/>
      </c>
      <c r="BQ113" s="10" t="str">
        <f t="shared" si="242"/>
        <v/>
      </c>
      <c r="BR113" s="28" t="str">
        <f t="shared" si="183"/>
        <v/>
      </c>
      <c r="BS113" s="40" t="str">
        <f t="shared" si="209"/>
        <v/>
      </c>
      <c r="BX113" s="138"/>
      <c r="BY113" s="10" t="e">
        <f t="shared" si="243"/>
        <v>#N/A</v>
      </c>
      <c r="BZ113" s="10" t="e">
        <f t="shared" si="244"/>
        <v>#N/A</v>
      </c>
      <c r="CA113" s="10" t="str">
        <f t="shared" si="245"/>
        <v/>
      </c>
      <c r="CB113" s="10" t="str">
        <f>IF(AND(Sufficient_data="Yes",Include_study="Yes",Moderator&lt;&gt;""),'Moderator Analysis'!F:F-CL$2,"")</f>
        <v/>
      </c>
      <c r="CC113" s="10" t="str">
        <f>IF(AND(Sufficient_data="Yes",Include_study="Yes",Moderator&lt;&gt;""),'Moderator Analysis'!E:E-CL$3,"")</f>
        <v/>
      </c>
      <c r="CD113" s="40" t="str">
        <f>IF(AND(Sufficient_data="Yes",Include_study="Yes",Moderator&lt;&gt;""),CA:CA*('Moderator Analysis'!F:F-CL$5-CL$4*'Moderator Analysis'!E:E)^2,"")</f>
        <v/>
      </c>
      <c r="CE113" s="9"/>
      <c r="CF113" s="75" t="str">
        <f t="shared" si="184"/>
        <v/>
      </c>
      <c r="CG113" s="18" t="str">
        <f>IF(AND(Sufficient_data="Yes",Include_study="Yes",CF113&lt;&gt;""),'Moderator Analysis'!F:F-'Moderator Analysis'!J$37,"")</f>
        <v/>
      </c>
      <c r="CH113" s="18" t="str">
        <f>IF(AND(Sufficient_data="Yes",Include_study="Yes",CF113&lt;&gt;""),'Moderator Analysis'!E:E-SUMPRODUCT('Moderator Analysis'!E:E,CF:CF)/SUM(CF:CF),"")</f>
        <v/>
      </c>
      <c r="CI113" s="79" t="str">
        <f>IF(AND(Sufficient_data="Yes",Include_study="Yes",CF113&lt;&gt;""),CF:CF*('Moderator Analysis'!F:F-'Moderator Analysis'!J$29-'Moderator Analysis'!J$30*'Moderator Analysis'!E:E)^2,"")</f>
        <v/>
      </c>
      <c r="CN113" s="138"/>
      <c r="CO113" s="140"/>
      <c r="CP113" s="28" t="str">
        <f>IF(AND(Include_study="Yes",Sufficient_data="Yes"),1/'Publication Bias Analysis'!F113^2,"")</f>
        <v/>
      </c>
      <c r="CQ113" s="28" t="str">
        <f>IF(AND(Include_study="Yes",Sufficient_data="Yes"),1/('Publication Bias Analysis'!F:F^2+IF(Additional_model="Fixed effect",0,Calculations!DD$11)),"")</f>
        <v/>
      </c>
      <c r="CR113" s="28" t="str">
        <f>IF(AND(Include_study="Yes",Sufficient_data="Yes"),1/('Publication Bias Analysis'!F:F^2+IF(Additional_model="Fixed effect",0,'Publication Bias Analysis'!L$32)),"")</f>
        <v/>
      </c>
      <c r="CS113" s="28" t="str">
        <f>IF(AND(Include_study="Yes",Sufficient_data="Yes"),'Publication Bias Analysis'!E:E-IF(Trim_and_fill="Off",'Publication Bias Analysis'!I$29,'Publication Bias Analysis'!I$37),"")</f>
        <v/>
      </c>
      <c r="CT113" s="28" t="str">
        <f t="shared" si="246"/>
        <v/>
      </c>
      <c r="CU113" s="28" t="str">
        <f t="shared" si="247"/>
        <v/>
      </c>
      <c r="CV113" s="90" t="str">
        <f t="shared" si="248"/>
        <v/>
      </c>
      <c r="CW113" s="89" t="str">
        <f>IF(AND(Include_study="Yes",Sufficient_data="Yes"),CV:CV+IF(DH:DH&lt;0,-1,1)*COUNTIF(CV$2:CV112,CV:CV),"")</f>
        <v/>
      </c>
      <c r="CX113" s="89" t="str">
        <f>IF(AND(Include_study="Yes",Sufficient_data="Yes"),RANK(DL:DL,DL:DL,1)*IF(DK:DK&lt;0,-1,1)+IF(DK:DK&lt;0,-1,1)*COUNTIF(CV$2:CV112,CV:CV),"")</f>
        <v/>
      </c>
      <c r="CY113" s="89" t="str">
        <f>IF(AND(Include_study="Yes",Sufficient_data="Yes"),RANK(DO:DO,DO:DO,1)*IF(DN:DN&lt;0,-1,1)+IF(DN:DN&lt;0,-1,1)*COUNTIF(CV$2:CV112,CV:CV),"")</f>
        <v/>
      </c>
      <c r="CZ113" s="10" t="e">
        <f>IF(AND(Include_study="Yes",Sufficient_data="Yes"),'Publication Bias Analysis'!E:E,NA())</f>
        <v>#N/A</v>
      </c>
      <c r="DA113" s="40" t="e">
        <f>IF(AND(Include_study="Yes",Sufficient_data="Yes"),'Publication Bias Analysis'!F:F,NA())</f>
        <v>#N/A</v>
      </c>
      <c r="DG113" s="133"/>
      <c r="DH113" s="28" t="str">
        <f>IF(AND(Include_study="Yes",Sufficient_data="Yes"),IF('Publication Bias Analysis'!L$38="Left",CZ:CZ-'Publication Bias Analysis'!I$29,'Publication Bias Analysis'!I$29-'Publication Bias Analysis'!E:E),"")</f>
        <v/>
      </c>
      <c r="DI113" s="28" t="str">
        <f t="shared" si="211"/>
        <v/>
      </c>
      <c r="DJ113" s="40" t="str">
        <f>IF(AND(Include_study="Yes",Sufficient_data="Yes"),1/('Publication Bias Analysis'!F:F^2+IF(Additional_model="Fixed effect",0,$DS$6)),"")</f>
        <v/>
      </c>
      <c r="DK113" s="28" t="str">
        <f>IF(AND(Include_study="Yes",Sufficient_data="Yes"),IF('Publication Bias Analysis'!L$38="Left",CZ:CZ-DS$3,DS$3-'Publication Bias Analysis'!E:E),"")</f>
        <v/>
      </c>
      <c r="DL113" s="28" t="str">
        <f t="shared" si="212"/>
        <v/>
      </c>
      <c r="DM113" s="40" t="str">
        <f>IF(AND(DK113&lt;&gt;"",CW113&lt;=MAX(CW:CW)-DS$7),1/('Publication Bias Analysis'!F:F^2+IF(Additional_model="Fixed effect",0,$DS$13)),"")</f>
        <v/>
      </c>
      <c r="DN113" s="10" t="str">
        <f>IF(AND(Include_study="Yes",Sufficient_data="Yes"),IF('Publication Bias Analysis'!L$38="Left",CZ:CZ-DS$10,DS$10-CZ:CZ),"")</f>
        <v/>
      </c>
      <c r="DO113" s="10" t="str">
        <f t="shared" si="213"/>
        <v/>
      </c>
      <c r="DP113" s="40" t="str">
        <f t="shared" si="249"/>
        <v/>
      </c>
      <c r="EG113" s="133"/>
      <c r="EH113" s="10" t="str">
        <f t="shared" si="207"/>
        <v/>
      </c>
      <c r="EI113" s="40" t="str">
        <f>IF(AND(Include_study="Yes",Sufficient_data="Yes"),Z_score-('Publication Bias Analysis'!P$3+'Publication Bias Analysis'!P$4*Inverse_standard_error),"")</f>
        <v/>
      </c>
      <c r="EK113" s="133"/>
      <c r="EL113" s="10" t="str">
        <f>IF(AND(Include_study="Yes",Sufficient_data="Yes"),(CZ:CZ-SUMPRODUCT(Calculations!CP:CP,'Publication Bias Analysis'!E:E)/SUM(Calculations!CP:CP))/(SQRT(EM:EM)),"")</f>
        <v/>
      </c>
      <c r="EM113" s="10" t="str">
        <f>IF(AND(Include_study="Yes",Sufficient_data="Yes"),'Publication Bias Analysis'!F:F^2-1/(SUM(Calculations!CP:CP)),"")</f>
        <v/>
      </c>
      <c r="EN113" s="14" t="str">
        <f t="shared" si="214"/>
        <v/>
      </c>
      <c r="EO113" s="14" t="str">
        <f t="shared" si="215"/>
        <v/>
      </c>
      <c r="EP113" s="14" t="str">
        <f>IF(AND(Include_study="Yes",Sufficient_data="Yes"),COUNTIFS(EN$2:EN112,"&lt;"&amp;EN113,EO$2:EO112,"&lt;"&amp;EO113)+COUNTIFS(EN114:EN$201,"&lt;"&amp;EN113,EO114:EO$201,"&lt;"&amp;EO113)+COUNTIFS(EN$2:EN112,"&gt;"&amp;EN113,EO$2:EO112,"&gt;"&amp;EO113)+COUNTIFS(EN114:EN$201,"&gt;"&amp;EN113,EO114:EO$201,"&gt;"&amp;EO113),"")</f>
        <v/>
      </c>
      <c r="EQ113" s="83" t="str">
        <f>IF(AND(Include_study="Yes",Sufficient_data="Yes"),COUNTIFS(EN$2:EN112,"&lt;"&amp;EN113,EO$2:EO112,"&gt;"&amp;EO113)+COUNTIFS(EN114:EN$201,"&lt;"&amp;EN113,EO114:EO$201,"&gt;"&amp;EO113)+COUNTIFS(EN$2:EN112,"&gt;"&amp;EN113,EO$2:EO112,"&lt;"&amp;EO113)+COUNTIFS(EN114:EN$201,"&gt;"&amp;EN113,EO114:EO$201,"&lt;"&amp;EO113),"")</f>
        <v/>
      </c>
      <c r="ES113" s="133"/>
      <c r="EX113" s="133"/>
      <c r="EY113" s="10" t="e">
        <f t="shared" si="250"/>
        <v>#N/A</v>
      </c>
      <c r="EZ113" s="10" t="e">
        <f t="shared" si="251"/>
        <v>#N/A</v>
      </c>
      <c r="FA113" s="10" t="str">
        <f t="shared" si="252"/>
        <v/>
      </c>
      <c r="FB113" s="40" t="str">
        <f>IF(AND(Include_study="Yes",Sufficient_data="Yes"),Z_score-('Publication Bias Analysis'!AK141+'Publication Bias Analysis'!AK$31*Inverse_standard_error),"")</f>
        <v/>
      </c>
      <c r="FH113" s="133"/>
      <c r="FI113" s="14" t="str">
        <f>IF(Z_score&lt;&gt;"",RANK('Publication Bias Analysis'!AS:AS,'Publication Bias Analysis'!AS:AS,1)+COUNTIF('Publication Bias Analysis'!AS$2:AS112,'Publication Bias Analysis'!AS113),"")</f>
        <v/>
      </c>
      <c r="FJ113" s="10" t="str">
        <f t="shared" si="253"/>
        <v/>
      </c>
      <c r="FK113" s="10" t="e">
        <f>IF(AND(Include_study="Yes",Sufficient_data="Yes"),'Publication Bias Analysis'!AR113,NA())</f>
        <v>#N/A</v>
      </c>
      <c r="FL113" s="28" t="e">
        <f>IF(AND(Include_study="Yes",Sufficient_data="Yes"),'Publication Bias Analysis'!AS113,NA())</f>
        <v>#N/A</v>
      </c>
      <c r="FM113" s="10" t="str">
        <f>IF(AND(Include_study="Yes",Sufficient_data="Yes"),'Publication Bias Analysis'!AR:AR-AVERAGE('Publication Bias Analysis'!AR:AR),"")</f>
        <v/>
      </c>
      <c r="FN113" s="40" t="str">
        <f>IF(AND(Include_study="Yes",Sufficient_data="Yes"),FL:FL-('Publication Bias Analysis'!AV$30+FK:FK*'Publication Bias Analysis'!AV$31),"")</f>
        <v/>
      </c>
      <c r="FT113" s="133"/>
      <c r="FU113" s="10" t="str">
        <f t="shared" si="254"/>
        <v/>
      </c>
      <c r="FV113" s="19" t="str">
        <f t="shared" si="185"/>
        <v/>
      </c>
      <c r="FW113" s="40" t="str">
        <f t="shared" si="210"/>
        <v/>
      </c>
    </row>
    <row r="114" spans="1:179" x14ac:dyDescent="0.2">
      <c r="A114" s="129"/>
      <c r="B114" s="26" t="str">
        <f t="shared" si="157"/>
        <v/>
      </c>
      <c r="C114" s="26" t="str">
        <f>IF(B114&lt;&gt;"",IF(B114=0,COUNTIF(B$2:B113,0)+1,COUNTIF(B$2:B113,B114)+B114+COUNTIF(B:B,0)),"")</f>
        <v/>
      </c>
      <c r="D114" s="26" t="str">
        <f t="shared" si="216"/>
        <v/>
      </c>
      <c r="E114" s="10" t="str">
        <f>IF(AND(Sufficient_data="Yes",Include_study="Yes",Input!Study_name&lt;&gt;""),Input!Study_name,"")</f>
        <v/>
      </c>
      <c r="F114" s="10" t="str">
        <f>IF(AND(Sufficient_data="Yes",Include_study="Yes"),Input!Correlation,"")</f>
        <v/>
      </c>
      <c r="G114" s="10" t="str">
        <f t="shared" si="217"/>
        <v/>
      </c>
      <c r="H114" s="10" t="str">
        <f>IF(AND(Sufficient_data="Yes",Include_study="Yes"),Input!Number_of_subjects,"")</f>
        <v/>
      </c>
      <c r="I114" s="10" t="str">
        <f t="shared" si="218"/>
        <v/>
      </c>
      <c r="J114" s="10" t="str">
        <f t="shared" si="219"/>
        <v/>
      </c>
      <c r="K114" s="10" t="str">
        <f t="shared" si="220"/>
        <v/>
      </c>
      <c r="L114" s="10" t="str">
        <f t="shared" si="221"/>
        <v/>
      </c>
      <c r="M114" s="10" t="str">
        <f t="shared" si="222"/>
        <v/>
      </c>
      <c r="N114" s="10" t="str">
        <f t="shared" si="223"/>
        <v/>
      </c>
      <c r="O114" s="106" t="str">
        <f t="shared" si="224"/>
        <v/>
      </c>
      <c r="P114" s="68" t="str">
        <f t="shared" si="225"/>
        <v/>
      </c>
      <c r="R114" s="57" t="e">
        <f t="shared" si="226"/>
        <v>#N/A</v>
      </c>
      <c r="S114" s="10" t="e">
        <f t="shared" si="227"/>
        <v>#N/A</v>
      </c>
      <c r="T114" s="40" t="e">
        <f t="shared" si="228"/>
        <v>#N/A</v>
      </c>
      <c r="Y114" s="129"/>
      <c r="Z114" s="26" t="str">
        <f t="shared" si="229"/>
        <v/>
      </c>
      <c r="AA114" s="26" t="str">
        <f>IF(AND(Sufficient_data="Yes",Include_study="Yes",Input!Study_name&lt;&gt;"",Subgroup&lt;&gt;""),Input!Study_name,"")</f>
        <v/>
      </c>
      <c r="AB114" s="10" t="str">
        <f t="shared" si="230"/>
        <v/>
      </c>
      <c r="AC114" s="10" t="str">
        <f>IF(AND(Sufficient_data="Yes",Include_study="Yes",Subgroup&lt;&gt;""),Input!Correlation,"")</f>
        <v/>
      </c>
      <c r="AD114" s="10" t="str">
        <f t="shared" si="158"/>
        <v/>
      </c>
      <c r="AE114" s="10" t="str">
        <f t="shared" si="231"/>
        <v/>
      </c>
      <c r="AF114" s="10" t="str">
        <f t="shared" si="159"/>
        <v/>
      </c>
      <c r="AG114" s="10" t="str">
        <f t="shared" si="232"/>
        <v/>
      </c>
      <c r="AH114" s="4" t="str">
        <f t="shared" si="160"/>
        <v/>
      </c>
      <c r="AI114" s="35" t="str">
        <f t="shared" si="233"/>
        <v/>
      </c>
      <c r="AJ114" s="108" t="str">
        <f t="shared" si="234"/>
        <v/>
      </c>
      <c r="AK114" s="68" t="str">
        <f t="shared" si="235"/>
        <v/>
      </c>
      <c r="AL114" s="9"/>
      <c r="AM114" s="57" t="e">
        <f t="shared" si="161"/>
        <v>#N/A</v>
      </c>
      <c r="AN114" s="10" t="e">
        <f t="shared" si="162"/>
        <v>#N/A</v>
      </c>
      <c r="AO114" s="40" t="e">
        <f t="shared" si="163"/>
        <v>#N/A</v>
      </c>
      <c r="AP114" s="9"/>
      <c r="AQ114" s="71" t="str">
        <f t="shared" si="164"/>
        <v/>
      </c>
      <c r="AR114" s="10" t="str">
        <f>IF(AND(Sufficient_data="Yes",Include_study="Yes",Subgroup&lt;&gt;""),IF(COUNTIFS(Input!F$2:F113,"="&amp;"Yes",Input!C$2:C113,"="&amp;"Yes",Input!G$2:G113,"="&amp;Subgroup)&gt;0,"",Subgroup),"")</f>
        <v/>
      </c>
      <c r="AS114" s="26" t="str">
        <f t="shared" si="165"/>
        <v/>
      </c>
      <c r="AT114" s="14" t="str">
        <f t="shared" si="166"/>
        <v/>
      </c>
      <c r="AU114" s="10" t="str">
        <f t="shared" si="167"/>
        <v/>
      </c>
      <c r="AV114" s="19" t="str">
        <f t="shared" si="168"/>
        <v/>
      </c>
      <c r="AW114" s="10" t="str">
        <f t="shared" si="169"/>
        <v/>
      </c>
      <c r="AX114" s="10" t="str">
        <f t="shared" si="170"/>
        <v/>
      </c>
      <c r="AY114" s="10" t="str">
        <f t="shared" si="236"/>
        <v/>
      </c>
      <c r="AZ114" s="10" t="str">
        <f t="shared" si="171"/>
        <v/>
      </c>
      <c r="BA114" s="10" t="str">
        <f t="shared" si="172"/>
        <v/>
      </c>
      <c r="BB114" s="10" t="str">
        <f t="shared" si="237"/>
        <v/>
      </c>
      <c r="BC114" s="10" t="str">
        <f t="shared" si="173"/>
        <v/>
      </c>
      <c r="BD114" s="26" t="str">
        <f t="shared" si="174"/>
        <v/>
      </c>
      <c r="BE114" s="10" t="str">
        <f t="shared" si="238"/>
        <v/>
      </c>
      <c r="BF114" s="10" t="str">
        <f t="shared" si="239"/>
        <v/>
      </c>
      <c r="BG114" s="10" t="str">
        <f t="shared" si="175"/>
        <v/>
      </c>
      <c r="BH114" s="10" t="str">
        <f t="shared" si="176"/>
        <v/>
      </c>
      <c r="BI114" s="10" t="str">
        <f t="shared" si="240"/>
        <v/>
      </c>
      <c r="BJ114" s="10" t="str">
        <f t="shared" si="241"/>
        <v/>
      </c>
      <c r="BK114" s="10" t="str">
        <f t="shared" si="177"/>
        <v/>
      </c>
      <c r="BL114" s="10" t="str">
        <f t="shared" si="178"/>
        <v/>
      </c>
      <c r="BM114" s="10" t="str">
        <f t="shared" si="179"/>
        <v/>
      </c>
      <c r="BN114" s="10" t="e">
        <f t="shared" si="180"/>
        <v>#N/A</v>
      </c>
      <c r="BO114" s="10" t="str">
        <f t="shared" si="181"/>
        <v/>
      </c>
      <c r="BP114" s="10" t="str">
        <f t="shared" si="182"/>
        <v/>
      </c>
      <c r="BQ114" s="10" t="str">
        <f t="shared" si="242"/>
        <v/>
      </c>
      <c r="BR114" s="28" t="str">
        <f t="shared" si="183"/>
        <v/>
      </c>
      <c r="BS114" s="40" t="str">
        <f t="shared" si="209"/>
        <v/>
      </c>
      <c r="BX114" s="138"/>
      <c r="BY114" s="10" t="e">
        <f t="shared" si="243"/>
        <v>#N/A</v>
      </c>
      <c r="BZ114" s="10" t="e">
        <f t="shared" si="244"/>
        <v>#N/A</v>
      </c>
      <c r="CA114" s="10" t="str">
        <f t="shared" si="245"/>
        <v/>
      </c>
      <c r="CB114" s="10" t="str">
        <f>IF(AND(Sufficient_data="Yes",Include_study="Yes",Moderator&lt;&gt;""),'Moderator Analysis'!F:F-CL$2,"")</f>
        <v/>
      </c>
      <c r="CC114" s="10" t="str">
        <f>IF(AND(Sufficient_data="Yes",Include_study="Yes",Moderator&lt;&gt;""),'Moderator Analysis'!E:E-CL$3,"")</f>
        <v/>
      </c>
      <c r="CD114" s="40" t="str">
        <f>IF(AND(Sufficient_data="Yes",Include_study="Yes",Moderator&lt;&gt;""),CA:CA*('Moderator Analysis'!F:F-CL$5-CL$4*'Moderator Analysis'!E:E)^2,"")</f>
        <v/>
      </c>
      <c r="CE114" s="9"/>
      <c r="CF114" s="75" t="str">
        <f t="shared" si="184"/>
        <v/>
      </c>
      <c r="CG114" s="18" t="str">
        <f>IF(AND(Sufficient_data="Yes",Include_study="Yes",CF114&lt;&gt;""),'Moderator Analysis'!F:F-'Moderator Analysis'!J$37,"")</f>
        <v/>
      </c>
      <c r="CH114" s="18" t="str">
        <f>IF(AND(Sufficient_data="Yes",Include_study="Yes",CF114&lt;&gt;""),'Moderator Analysis'!E:E-SUMPRODUCT('Moderator Analysis'!E:E,CF:CF)/SUM(CF:CF),"")</f>
        <v/>
      </c>
      <c r="CI114" s="79" t="str">
        <f>IF(AND(Sufficient_data="Yes",Include_study="Yes",CF114&lt;&gt;""),CF:CF*('Moderator Analysis'!F:F-'Moderator Analysis'!J$29-'Moderator Analysis'!J$30*'Moderator Analysis'!E:E)^2,"")</f>
        <v/>
      </c>
      <c r="CN114" s="138"/>
      <c r="CO114" s="140"/>
      <c r="CP114" s="28" t="str">
        <f>IF(AND(Include_study="Yes",Sufficient_data="Yes"),1/'Publication Bias Analysis'!F114^2,"")</f>
        <v/>
      </c>
      <c r="CQ114" s="28" t="str">
        <f>IF(AND(Include_study="Yes",Sufficient_data="Yes"),1/('Publication Bias Analysis'!F:F^2+IF(Additional_model="Fixed effect",0,Calculations!DD$11)),"")</f>
        <v/>
      </c>
      <c r="CR114" s="28" t="str">
        <f>IF(AND(Include_study="Yes",Sufficient_data="Yes"),1/('Publication Bias Analysis'!F:F^2+IF(Additional_model="Fixed effect",0,'Publication Bias Analysis'!L$32)),"")</f>
        <v/>
      </c>
      <c r="CS114" s="28" t="str">
        <f>IF(AND(Include_study="Yes",Sufficient_data="Yes"),'Publication Bias Analysis'!E:E-IF(Trim_and_fill="Off",'Publication Bias Analysis'!I$29,'Publication Bias Analysis'!I$37),"")</f>
        <v/>
      </c>
      <c r="CT114" s="28" t="str">
        <f t="shared" si="246"/>
        <v/>
      </c>
      <c r="CU114" s="28" t="str">
        <f t="shared" si="247"/>
        <v/>
      </c>
      <c r="CV114" s="90" t="str">
        <f t="shared" si="248"/>
        <v/>
      </c>
      <c r="CW114" s="89" t="str">
        <f>IF(AND(Include_study="Yes",Sufficient_data="Yes"),CV:CV+IF(DH:DH&lt;0,-1,1)*COUNTIF(CV$2:CV113,CV:CV),"")</f>
        <v/>
      </c>
      <c r="CX114" s="89" t="str">
        <f>IF(AND(Include_study="Yes",Sufficient_data="Yes"),RANK(DL:DL,DL:DL,1)*IF(DK:DK&lt;0,-1,1)+IF(DK:DK&lt;0,-1,1)*COUNTIF(CV$2:CV113,CV:CV),"")</f>
        <v/>
      </c>
      <c r="CY114" s="89" t="str">
        <f>IF(AND(Include_study="Yes",Sufficient_data="Yes"),RANK(DO:DO,DO:DO,1)*IF(DN:DN&lt;0,-1,1)+IF(DN:DN&lt;0,-1,1)*COUNTIF(CV$2:CV113,CV:CV),"")</f>
        <v/>
      </c>
      <c r="CZ114" s="10" t="e">
        <f>IF(AND(Include_study="Yes",Sufficient_data="Yes"),'Publication Bias Analysis'!E:E,NA())</f>
        <v>#N/A</v>
      </c>
      <c r="DA114" s="40" t="e">
        <f>IF(AND(Include_study="Yes",Sufficient_data="Yes"),'Publication Bias Analysis'!F:F,NA())</f>
        <v>#N/A</v>
      </c>
      <c r="DG114" s="133"/>
      <c r="DH114" s="28" t="str">
        <f>IF(AND(Include_study="Yes",Sufficient_data="Yes"),IF('Publication Bias Analysis'!L$38="Left",CZ:CZ-'Publication Bias Analysis'!I$29,'Publication Bias Analysis'!I$29-'Publication Bias Analysis'!E:E),"")</f>
        <v/>
      </c>
      <c r="DI114" s="28" t="str">
        <f t="shared" si="211"/>
        <v/>
      </c>
      <c r="DJ114" s="40" t="str">
        <f>IF(AND(Include_study="Yes",Sufficient_data="Yes"),1/('Publication Bias Analysis'!F:F^2+IF(Additional_model="Fixed effect",0,$DS$6)),"")</f>
        <v/>
      </c>
      <c r="DK114" s="28" t="str">
        <f>IF(AND(Include_study="Yes",Sufficient_data="Yes"),IF('Publication Bias Analysis'!L$38="Left",CZ:CZ-DS$3,DS$3-'Publication Bias Analysis'!E:E),"")</f>
        <v/>
      </c>
      <c r="DL114" s="28" t="str">
        <f t="shared" si="212"/>
        <v/>
      </c>
      <c r="DM114" s="40" t="str">
        <f>IF(AND(DK114&lt;&gt;"",CW114&lt;=MAX(CW:CW)-DS$7),1/('Publication Bias Analysis'!F:F^2+IF(Additional_model="Fixed effect",0,$DS$13)),"")</f>
        <v/>
      </c>
      <c r="DN114" s="10" t="str">
        <f>IF(AND(Include_study="Yes",Sufficient_data="Yes"),IF('Publication Bias Analysis'!L$38="Left",CZ:CZ-DS$10,DS$10-CZ:CZ),"")</f>
        <v/>
      </c>
      <c r="DO114" s="10" t="str">
        <f t="shared" si="213"/>
        <v/>
      </c>
      <c r="DP114" s="40" t="str">
        <f t="shared" si="249"/>
        <v/>
      </c>
      <c r="EG114" s="133"/>
      <c r="EH114" s="10" t="str">
        <f t="shared" si="207"/>
        <v/>
      </c>
      <c r="EI114" s="40" t="str">
        <f>IF(AND(Include_study="Yes",Sufficient_data="Yes"),Z_score-('Publication Bias Analysis'!P$3+'Publication Bias Analysis'!P$4*Inverse_standard_error),"")</f>
        <v/>
      </c>
      <c r="EK114" s="133"/>
      <c r="EL114" s="10" t="str">
        <f>IF(AND(Include_study="Yes",Sufficient_data="Yes"),(CZ:CZ-SUMPRODUCT(Calculations!CP:CP,'Publication Bias Analysis'!E:E)/SUM(Calculations!CP:CP))/(SQRT(EM:EM)),"")</f>
        <v/>
      </c>
      <c r="EM114" s="10" t="str">
        <f>IF(AND(Include_study="Yes",Sufficient_data="Yes"),'Publication Bias Analysis'!F:F^2-1/(SUM(Calculations!CP:CP)),"")</f>
        <v/>
      </c>
      <c r="EN114" s="14" t="str">
        <f t="shared" si="214"/>
        <v/>
      </c>
      <c r="EO114" s="14" t="str">
        <f t="shared" si="215"/>
        <v/>
      </c>
      <c r="EP114" s="14" t="str">
        <f>IF(AND(Include_study="Yes",Sufficient_data="Yes"),COUNTIFS(EN$2:EN113,"&lt;"&amp;EN114,EO$2:EO113,"&lt;"&amp;EO114)+COUNTIFS(EN115:EN$201,"&lt;"&amp;EN114,EO115:EO$201,"&lt;"&amp;EO114)+COUNTIFS(EN$2:EN113,"&gt;"&amp;EN114,EO$2:EO113,"&gt;"&amp;EO114)+COUNTIFS(EN115:EN$201,"&gt;"&amp;EN114,EO115:EO$201,"&gt;"&amp;EO114),"")</f>
        <v/>
      </c>
      <c r="EQ114" s="83" t="str">
        <f>IF(AND(Include_study="Yes",Sufficient_data="Yes"),COUNTIFS(EN$2:EN113,"&lt;"&amp;EN114,EO$2:EO113,"&gt;"&amp;EO114)+COUNTIFS(EN115:EN$201,"&lt;"&amp;EN114,EO115:EO$201,"&gt;"&amp;EO114)+COUNTIFS(EN$2:EN113,"&gt;"&amp;EN114,EO$2:EO113,"&lt;"&amp;EO114)+COUNTIFS(EN115:EN$201,"&gt;"&amp;EN114,EO115:EO$201,"&lt;"&amp;EO114),"")</f>
        <v/>
      </c>
      <c r="ES114" s="133"/>
      <c r="EX114" s="133"/>
      <c r="EY114" s="10" t="e">
        <f t="shared" si="250"/>
        <v>#N/A</v>
      </c>
      <c r="EZ114" s="10" t="e">
        <f t="shared" si="251"/>
        <v>#N/A</v>
      </c>
      <c r="FA114" s="10" t="str">
        <f t="shared" si="252"/>
        <v/>
      </c>
      <c r="FB114" s="40" t="str">
        <f>IF(AND(Include_study="Yes",Sufficient_data="Yes"),Z_score-('Publication Bias Analysis'!AK142+'Publication Bias Analysis'!AK$31*Inverse_standard_error),"")</f>
        <v/>
      </c>
      <c r="FH114" s="133"/>
      <c r="FI114" s="14" t="str">
        <f>IF(Z_score&lt;&gt;"",RANK('Publication Bias Analysis'!AS:AS,'Publication Bias Analysis'!AS:AS,1)+COUNTIF('Publication Bias Analysis'!AS$2:AS113,'Publication Bias Analysis'!AS114),"")</f>
        <v/>
      </c>
      <c r="FJ114" s="10" t="str">
        <f t="shared" si="253"/>
        <v/>
      </c>
      <c r="FK114" s="10" t="e">
        <f>IF(AND(Include_study="Yes",Sufficient_data="Yes"),'Publication Bias Analysis'!AR114,NA())</f>
        <v>#N/A</v>
      </c>
      <c r="FL114" s="28" t="e">
        <f>IF(AND(Include_study="Yes",Sufficient_data="Yes"),'Publication Bias Analysis'!AS114,NA())</f>
        <v>#N/A</v>
      </c>
      <c r="FM114" s="10" t="str">
        <f>IF(AND(Include_study="Yes",Sufficient_data="Yes"),'Publication Bias Analysis'!AR:AR-AVERAGE('Publication Bias Analysis'!AR:AR),"")</f>
        <v/>
      </c>
      <c r="FN114" s="40" t="str">
        <f>IF(AND(Include_study="Yes",Sufficient_data="Yes"),FL:FL-('Publication Bias Analysis'!AV$30+FK:FK*'Publication Bias Analysis'!AV$31),"")</f>
        <v/>
      </c>
      <c r="FT114" s="133"/>
      <c r="FU114" s="10" t="str">
        <f t="shared" si="254"/>
        <v/>
      </c>
      <c r="FV114" s="19" t="str">
        <f t="shared" si="185"/>
        <v/>
      </c>
      <c r="FW114" s="40" t="str">
        <f t="shared" si="210"/>
        <v/>
      </c>
    </row>
    <row r="115" spans="1:179" x14ac:dyDescent="0.2">
      <c r="A115" s="129"/>
      <c r="B115" s="26" t="str">
        <f t="shared" si="157"/>
        <v/>
      </c>
      <c r="C115" s="26" t="str">
        <f>IF(B115&lt;&gt;"",IF(B115=0,COUNTIF(B$2:B114,0)+1,COUNTIF(B$2:B114,B115)+B115+COUNTIF(B:B,0)),"")</f>
        <v/>
      </c>
      <c r="D115" s="26" t="str">
        <f t="shared" si="216"/>
        <v/>
      </c>
      <c r="E115" s="10" t="str">
        <f>IF(AND(Sufficient_data="Yes",Include_study="Yes",Input!Study_name&lt;&gt;""),Input!Study_name,"")</f>
        <v/>
      </c>
      <c r="F115" s="10" t="str">
        <f>IF(AND(Sufficient_data="Yes",Include_study="Yes"),Input!Correlation,"")</f>
        <v/>
      </c>
      <c r="G115" s="10" t="str">
        <f t="shared" si="217"/>
        <v/>
      </c>
      <c r="H115" s="10" t="str">
        <f>IF(AND(Sufficient_data="Yes",Include_study="Yes"),Input!Number_of_subjects,"")</f>
        <v/>
      </c>
      <c r="I115" s="10" t="str">
        <f t="shared" si="218"/>
        <v/>
      </c>
      <c r="J115" s="10" t="str">
        <f t="shared" si="219"/>
        <v/>
      </c>
      <c r="K115" s="10" t="str">
        <f t="shared" si="220"/>
        <v/>
      </c>
      <c r="L115" s="10" t="str">
        <f t="shared" si="221"/>
        <v/>
      </c>
      <c r="M115" s="10" t="str">
        <f t="shared" si="222"/>
        <v/>
      </c>
      <c r="N115" s="10" t="str">
        <f t="shared" si="223"/>
        <v/>
      </c>
      <c r="O115" s="106" t="str">
        <f t="shared" si="224"/>
        <v/>
      </c>
      <c r="P115" s="68" t="str">
        <f t="shared" si="225"/>
        <v/>
      </c>
      <c r="R115" s="57" t="e">
        <f t="shared" si="226"/>
        <v>#N/A</v>
      </c>
      <c r="S115" s="10" t="e">
        <f t="shared" si="227"/>
        <v>#N/A</v>
      </c>
      <c r="T115" s="40" t="e">
        <f t="shared" si="228"/>
        <v>#N/A</v>
      </c>
      <c r="Y115" s="129"/>
      <c r="Z115" s="26" t="str">
        <f t="shared" si="229"/>
        <v/>
      </c>
      <c r="AA115" s="26" t="str">
        <f>IF(AND(Sufficient_data="Yes",Include_study="Yes",Input!Study_name&lt;&gt;"",Subgroup&lt;&gt;""),Input!Study_name,"")</f>
        <v/>
      </c>
      <c r="AB115" s="10" t="str">
        <f t="shared" si="230"/>
        <v/>
      </c>
      <c r="AC115" s="10" t="str">
        <f>IF(AND(Sufficient_data="Yes",Include_study="Yes",Subgroup&lt;&gt;""),Input!Correlation,"")</f>
        <v/>
      </c>
      <c r="AD115" s="10" t="str">
        <f t="shared" si="158"/>
        <v/>
      </c>
      <c r="AE115" s="10" t="str">
        <f t="shared" si="231"/>
        <v/>
      </c>
      <c r="AF115" s="10" t="str">
        <f t="shared" si="159"/>
        <v/>
      </c>
      <c r="AG115" s="10" t="str">
        <f t="shared" si="232"/>
        <v/>
      </c>
      <c r="AH115" s="4" t="str">
        <f t="shared" si="160"/>
        <v/>
      </c>
      <c r="AI115" s="35" t="str">
        <f t="shared" si="233"/>
        <v/>
      </c>
      <c r="AJ115" s="108" t="str">
        <f t="shared" si="234"/>
        <v/>
      </c>
      <c r="AK115" s="68" t="str">
        <f t="shared" si="235"/>
        <v/>
      </c>
      <c r="AL115" s="9"/>
      <c r="AM115" s="57" t="e">
        <f t="shared" si="161"/>
        <v>#N/A</v>
      </c>
      <c r="AN115" s="10" t="e">
        <f t="shared" si="162"/>
        <v>#N/A</v>
      </c>
      <c r="AO115" s="40" t="e">
        <f t="shared" si="163"/>
        <v>#N/A</v>
      </c>
      <c r="AP115" s="9"/>
      <c r="AQ115" s="71" t="str">
        <f t="shared" si="164"/>
        <v/>
      </c>
      <c r="AR115" s="10" t="str">
        <f>IF(AND(Sufficient_data="Yes",Include_study="Yes",Subgroup&lt;&gt;""),IF(COUNTIFS(Input!F$2:F114,"="&amp;"Yes",Input!C$2:C114,"="&amp;"Yes",Input!G$2:G114,"="&amp;Subgroup)&gt;0,"",Subgroup),"")</f>
        <v/>
      </c>
      <c r="AS115" s="26" t="str">
        <f t="shared" si="165"/>
        <v/>
      </c>
      <c r="AT115" s="14" t="str">
        <f t="shared" si="166"/>
        <v/>
      </c>
      <c r="AU115" s="10" t="str">
        <f t="shared" si="167"/>
        <v/>
      </c>
      <c r="AV115" s="19" t="str">
        <f t="shared" si="168"/>
        <v/>
      </c>
      <c r="AW115" s="10" t="str">
        <f t="shared" si="169"/>
        <v/>
      </c>
      <c r="AX115" s="10" t="str">
        <f t="shared" si="170"/>
        <v/>
      </c>
      <c r="AY115" s="10" t="str">
        <f t="shared" si="236"/>
        <v/>
      </c>
      <c r="AZ115" s="10" t="str">
        <f t="shared" si="171"/>
        <v/>
      </c>
      <c r="BA115" s="10" t="str">
        <f t="shared" si="172"/>
        <v/>
      </c>
      <c r="BB115" s="10" t="str">
        <f t="shared" si="237"/>
        <v/>
      </c>
      <c r="BC115" s="10" t="str">
        <f t="shared" si="173"/>
        <v/>
      </c>
      <c r="BD115" s="26" t="str">
        <f t="shared" si="174"/>
        <v/>
      </c>
      <c r="BE115" s="10" t="str">
        <f t="shared" si="238"/>
        <v/>
      </c>
      <c r="BF115" s="10" t="str">
        <f t="shared" si="239"/>
        <v/>
      </c>
      <c r="BG115" s="10" t="str">
        <f t="shared" si="175"/>
        <v/>
      </c>
      <c r="BH115" s="10" t="str">
        <f t="shared" si="176"/>
        <v/>
      </c>
      <c r="BI115" s="10" t="str">
        <f t="shared" si="240"/>
        <v/>
      </c>
      <c r="BJ115" s="10" t="str">
        <f t="shared" si="241"/>
        <v/>
      </c>
      <c r="BK115" s="10" t="str">
        <f t="shared" si="177"/>
        <v/>
      </c>
      <c r="BL115" s="10" t="str">
        <f t="shared" si="178"/>
        <v/>
      </c>
      <c r="BM115" s="10" t="str">
        <f t="shared" si="179"/>
        <v/>
      </c>
      <c r="BN115" s="10" t="e">
        <f t="shared" si="180"/>
        <v>#N/A</v>
      </c>
      <c r="BO115" s="10" t="str">
        <f t="shared" si="181"/>
        <v/>
      </c>
      <c r="BP115" s="10" t="str">
        <f t="shared" si="182"/>
        <v/>
      </c>
      <c r="BQ115" s="10" t="str">
        <f t="shared" si="242"/>
        <v/>
      </c>
      <c r="BR115" s="28" t="str">
        <f t="shared" si="183"/>
        <v/>
      </c>
      <c r="BS115" s="40" t="str">
        <f t="shared" si="209"/>
        <v/>
      </c>
      <c r="BX115" s="138"/>
      <c r="BY115" s="10" t="e">
        <f t="shared" si="243"/>
        <v>#N/A</v>
      </c>
      <c r="BZ115" s="10" t="e">
        <f t="shared" si="244"/>
        <v>#N/A</v>
      </c>
      <c r="CA115" s="10" t="str">
        <f t="shared" si="245"/>
        <v/>
      </c>
      <c r="CB115" s="10" t="str">
        <f>IF(AND(Sufficient_data="Yes",Include_study="Yes",Moderator&lt;&gt;""),'Moderator Analysis'!F:F-CL$2,"")</f>
        <v/>
      </c>
      <c r="CC115" s="10" t="str">
        <f>IF(AND(Sufficient_data="Yes",Include_study="Yes",Moderator&lt;&gt;""),'Moderator Analysis'!E:E-CL$3,"")</f>
        <v/>
      </c>
      <c r="CD115" s="40" t="str">
        <f>IF(AND(Sufficient_data="Yes",Include_study="Yes",Moderator&lt;&gt;""),CA:CA*('Moderator Analysis'!F:F-CL$5-CL$4*'Moderator Analysis'!E:E)^2,"")</f>
        <v/>
      </c>
      <c r="CE115" s="9"/>
      <c r="CF115" s="75" t="str">
        <f t="shared" si="184"/>
        <v/>
      </c>
      <c r="CG115" s="18" t="str">
        <f>IF(AND(Sufficient_data="Yes",Include_study="Yes",CF115&lt;&gt;""),'Moderator Analysis'!F:F-'Moderator Analysis'!J$37,"")</f>
        <v/>
      </c>
      <c r="CH115" s="18" t="str">
        <f>IF(AND(Sufficient_data="Yes",Include_study="Yes",CF115&lt;&gt;""),'Moderator Analysis'!E:E-SUMPRODUCT('Moderator Analysis'!E:E,CF:CF)/SUM(CF:CF),"")</f>
        <v/>
      </c>
      <c r="CI115" s="79" t="str">
        <f>IF(AND(Sufficient_data="Yes",Include_study="Yes",CF115&lt;&gt;""),CF:CF*('Moderator Analysis'!F:F-'Moderator Analysis'!J$29-'Moderator Analysis'!J$30*'Moderator Analysis'!E:E)^2,"")</f>
        <v/>
      </c>
      <c r="CN115" s="138"/>
      <c r="CO115" s="140"/>
      <c r="CP115" s="28" t="str">
        <f>IF(AND(Include_study="Yes",Sufficient_data="Yes"),1/'Publication Bias Analysis'!F115^2,"")</f>
        <v/>
      </c>
      <c r="CQ115" s="28" t="str">
        <f>IF(AND(Include_study="Yes",Sufficient_data="Yes"),1/('Publication Bias Analysis'!F:F^2+IF(Additional_model="Fixed effect",0,Calculations!DD$11)),"")</f>
        <v/>
      </c>
      <c r="CR115" s="28" t="str">
        <f>IF(AND(Include_study="Yes",Sufficient_data="Yes"),1/('Publication Bias Analysis'!F:F^2+IF(Additional_model="Fixed effect",0,'Publication Bias Analysis'!L$32)),"")</f>
        <v/>
      </c>
      <c r="CS115" s="28" t="str">
        <f>IF(AND(Include_study="Yes",Sufficient_data="Yes"),'Publication Bias Analysis'!E:E-IF(Trim_and_fill="Off",'Publication Bias Analysis'!I$29,'Publication Bias Analysis'!I$37),"")</f>
        <v/>
      </c>
      <c r="CT115" s="28" t="str">
        <f t="shared" si="246"/>
        <v/>
      </c>
      <c r="CU115" s="28" t="str">
        <f t="shared" si="247"/>
        <v/>
      </c>
      <c r="CV115" s="90" t="str">
        <f t="shared" si="248"/>
        <v/>
      </c>
      <c r="CW115" s="89" t="str">
        <f>IF(AND(Include_study="Yes",Sufficient_data="Yes"),CV:CV+IF(DH:DH&lt;0,-1,1)*COUNTIF(CV$2:CV114,CV:CV),"")</f>
        <v/>
      </c>
      <c r="CX115" s="89" t="str">
        <f>IF(AND(Include_study="Yes",Sufficient_data="Yes"),RANK(DL:DL,DL:DL,1)*IF(DK:DK&lt;0,-1,1)+IF(DK:DK&lt;0,-1,1)*COUNTIF(CV$2:CV114,CV:CV),"")</f>
        <v/>
      </c>
      <c r="CY115" s="89" t="str">
        <f>IF(AND(Include_study="Yes",Sufficient_data="Yes"),RANK(DO:DO,DO:DO,1)*IF(DN:DN&lt;0,-1,1)+IF(DN:DN&lt;0,-1,1)*COUNTIF(CV$2:CV114,CV:CV),"")</f>
        <v/>
      </c>
      <c r="CZ115" s="10" t="e">
        <f>IF(AND(Include_study="Yes",Sufficient_data="Yes"),'Publication Bias Analysis'!E:E,NA())</f>
        <v>#N/A</v>
      </c>
      <c r="DA115" s="40" t="e">
        <f>IF(AND(Include_study="Yes",Sufficient_data="Yes"),'Publication Bias Analysis'!F:F,NA())</f>
        <v>#N/A</v>
      </c>
      <c r="DG115" s="133"/>
      <c r="DH115" s="28" t="str">
        <f>IF(AND(Include_study="Yes",Sufficient_data="Yes"),IF('Publication Bias Analysis'!L$38="Left",CZ:CZ-'Publication Bias Analysis'!I$29,'Publication Bias Analysis'!I$29-'Publication Bias Analysis'!E:E),"")</f>
        <v/>
      </c>
      <c r="DI115" s="28" t="str">
        <f t="shared" si="211"/>
        <v/>
      </c>
      <c r="DJ115" s="40" t="str">
        <f>IF(AND(Include_study="Yes",Sufficient_data="Yes"),1/('Publication Bias Analysis'!F:F^2+IF(Additional_model="Fixed effect",0,$DS$6)),"")</f>
        <v/>
      </c>
      <c r="DK115" s="28" t="str">
        <f>IF(AND(Include_study="Yes",Sufficient_data="Yes"),IF('Publication Bias Analysis'!L$38="Left",CZ:CZ-DS$3,DS$3-'Publication Bias Analysis'!E:E),"")</f>
        <v/>
      </c>
      <c r="DL115" s="28" t="str">
        <f t="shared" si="212"/>
        <v/>
      </c>
      <c r="DM115" s="40" t="str">
        <f>IF(AND(DK115&lt;&gt;"",CW115&lt;=MAX(CW:CW)-DS$7),1/('Publication Bias Analysis'!F:F^2+IF(Additional_model="Fixed effect",0,$DS$13)),"")</f>
        <v/>
      </c>
      <c r="DN115" s="10" t="str">
        <f>IF(AND(Include_study="Yes",Sufficient_data="Yes"),IF('Publication Bias Analysis'!L$38="Left",CZ:CZ-DS$10,DS$10-CZ:CZ),"")</f>
        <v/>
      </c>
      <c r="DO115" s="10" t="str">
        <f t="shared" si="213"/>
        <v/>
      </c>
      <c r="DP115" s="40" t="str">
        <f t="shared" si="249"/>
        <v/>
      </c>
      <c r="EG115" s="133"/>
      <c r="EH115" s="10" t="str">
        <f t="shared" si="207"/>
        <v/>
      </c>
      <c r="EI115" s="40" t="str">
        <f>IF(AND(Include_study="Yes",Sufficient_data="Yes"),Z_score-('Publication Bias Analysis'!P$3+'Publication Bias Analysis'!P$4*Inverse_standard_error),"")</f>
        <v/>
      </c>
      <c r="EK115" s="133"/>
      <c r="EL115" s="10" t="str">
        <f>IF(AND(Include_study="Yes",Sufficient_data="Yes"),(CZ:CZ-SUMPRODUCT(Calculations!CP:CP,'Publication Bias Analysis'!E:E)/SUM(Calculations!CP:CP))/(SQRT(EM:EM)),"")</f>
        <v/>
      </c>
      <c r="EM115" s="10" t="str">
        <f>IF(AND(Include_study="Yes",Sufficient_data="Yes"),'Publication Bias Analysis'!F:F^2-1/(SUM(Calculations!CP:CP)),"")</f>
        <v/>
      </c>
      <c r="EN115" s="14" t="str">
        <f t="shared" si="214"/>
        <v/>
      </c>
      <c r="EO115" s="14" t="str">
        <f t="shared" si="215"/>
        <v/>
      </c>
      <c r="EP115" s="14" t="str">
        <f>IF(AND(Include_study="Yes",Sufficient_data="Yes"),COUNTIFS(EN$2:EN114,"&lt;"&amp;EN115,EO$2:EO114,"&lt;"&amp;EO115)+COUNTIFS(EN116:EN$201,"&lt;"&amp;EN115,EO116:EO$201,"&lt;"&amp;EO115)+COUNTIFS(EN$2:EN114,"&gt;"&amp;EN115,EO$2:EO114,"&gt;"&amp;EO115)+COUNTIFS(EN116:EN$201,"&gt;"&amp;EN115,EO116:EO$201,"&gt;"&amp;EO115),"")</f>
        <v/>
      </c>
      <c r="EQ115" s="83" t="str">
        <f>IF(AND(Include_study="Yes",Sufficient_data="Yes"),COUNTIFS(EN$2:EN114,"&lt;"&amp;EN115,EO$2:EO114,"&gt;"&amp;EO115)+COUNTIFS(EN116:EN$201,"&lt;"&amp;EN115,EO116:EO$201,"&gt;"&amp;EO115)+COUNTIFS(EN$2:EN114,"&gt;"&amp;EN115,EO$2:EO114,"&lt;"&amp;EO115)+COUNTIFS(EN116:EN$201,"&gt;"&amp;EN115,EO116:EO$201,"&lt;"&amp;EO115),"")</f>
        <v/>
      </c>
      <c r="ES115" s="133"/>
      <c r="EX115" s="133"/>
      <c r="EY115" s="10" t="e">
        <f t="shared" si="250"/>
        <v>#N/A</v>
      </c>
      <c r="EZ115" s="10" t="e">
        <f t="shared" si="251"/>
        <v>#N/A</v>
      </c>
      <c r="FA115" s="10" t="str">
        <f t="shared" si="252"/>
        <v/>
      </c>
      <c r="FB115" s="40" t="str">
        <f>IF(AND(Include_study="Yes",Sufficient_data="Yes"),Z_score-('Publication Bias Analysis'!AK143+'Publication Bias Analysis'!AK$31*Inverse_standard_error),"")</f>
        <v/>
      </c>
      <c r="FH115" s="133"/>
      <c r="FI115" s="14" t="str">
        <f>IF(Z_score&lt;&gt;"",RANK('Publication Bias Analysis'!AS:AS,'Publication Bias Analysis'!AS:AS,1)+COUNTIF('Publication Bias Analysis'!AS$2:AS114,'Publication Bias Analysis'!AS115),"")</f>
        <v/>
      </c>
      <c r="FJ115" s="10" t="str">
        <f t="shared" si="253"/>
        <v/>
      </c>
      <c r="FK115" s="10" t="e">
        <f>IF(AND(Include_study="Yes",Sufficient_data="Yes"),'Publication Bias Analysis'!AR115,NA())</f>
        <v>#N/A</v>
      </c>
      <c r="FL115" s="28" t="e">
        <f>IF(AND(Include_study="Yes",Sufficient_data="Yes"),'Publication Bias Analysis'!AS115,NA())</f>
        <v>#N/A</v>
      </c>
      <c r="FM115" s="10" t="str">
        <f>IF(AND(Include_study="Yes",Sufficient_data="Yes"),'Publication Bias Analysis'!AR:AR-AVERAGE('Publication Bias Analysis'!AR:AR),"")</f>
        <v/>
      </c>
      <c r="FN115" s="40" t="str">
        <f>IF(AND(Include_study="Yes",Sufficient_data="Yes"),FL:FL-('Publication Bias Analysis'!AV$30+FK:FK*'Publication Bias Analysis'!AV$31),"")</f>
        <v/>
      </c>
      <c r="FT115" s="133"/>
      <c r="FU115" s="10" t="str">
        <f t="shared" si="254"/>
        <v/>
      </c>
      <c r="FV115" s="19" t="str">
        <f t="shared" si="185"/>
        <v/>
      </c>
      <c r="FW115" s="40" t="str">
        <f t="shared" si="210"/>
        <v/>
      </c>
    </row>
    <row r="116" spans="1:179" x14ac:dyDescent="0.2">
      <c r="A116" s="129"/>
      <c r="B116" s="26" t="str">
        <f t="shared" ref="B116:B179" si="255">IF(AND(Sufficient_data="Yes",Include_study="Yes"),IF(AND(Sort_By=$E$1,Order="Ascending"),COUNTIFS(Include_study,"Yes",Sufficient_data,"Yes",Study_name,"&lt;"&amp;Study_name)+1,IF(AND(Sort_By=$E$1,Order="Descending"),COUNTIF(Study_name,"&gt;"&amp;Study_name)-IF(Study_name&lt;"Study name",1,0),RANK(IF(Sort_By=$D$1,D:D,IF(Sort_By=$F$1,Correlation,IF(Sort_By=$G$1,rz,IF(Sort_By=$H$1,Number_of_subjects,IF(Sort_By=$I$1,Varz,IF(Sort_By=$J$1,SEz,IF(Sort_By=$K$1,Weightf,IF(Sort_By=$L$1,Weightr,"")))))))),IF(Sort_By=$D$1,D:D,IF(Sort_By=$F$1,Correlation,IF(Sort_By=$G$1,rz,IF(Sort_By=$H$1,Number_of_subjects,IF(Sort_By=$I$1,Varz,IF(Sort_By=$J$1,SEz,IF(Sort_By=$K$1,Weightf,IF(Sort_By=$L$1,Weightr,"")))))))),IF(Order="Descending",0,1)))),"")</f>
        <v/>
      </c>
      <c r="C116" s="26" t="str">
        <f>IF(B116&lt;&gt;"",IF(B116=0,COUNTIF(B$2:B115,0)+1,COUNTIF(B$2:B115,B116)+B116+COUNTIF(B:B,0)),"")</f>
        <v/>
      </c>
      <c r="D116" s="26" t="str">
        <f t="shared" si="216"/>
        <v/>
      </c>
      <c r="E116" s="10" t="str">
        <f>IF(AND(Sufficient_data="Yes",Include_study="Yes",Input!Study_name&lt;&gt;""),Input!Study_name,"")</f>
        <v/>
      </c>
      <c r="F116" s="10" t="str">
        <f>IF(AND(Sufficient_data="Yes",Include_study="Yes"),Input!Correlation,"")</f>
        <v/>
      </c>
      <c r="G116" s="10" t="str">
        <f t="shared" si="217"/>
        <v/>
      </c>
      <c r="H116" s="10" t="str">
        <f>IF(AND(Sufficient_data="Yes",Include_study="Yes"),Input!Number_of_subjects,"")</f>
        <v/>
      </c>
      <c r="I116" s="10" t="str">
        <f t="shared" si="218"/>
        <v/>
      </c>
      <c r="J116" s="10" t="str">
        <f t="shared" si="219"/>
        <v/>
      </c>
      <c r="K116" s="10" t="str">
        <f t="shared" si="220"/>
        <v/>
      </c>
      <c r="L116" s="10" t="str">
        <f t="shared" si="221"/>
        <v/>
      </c>
      <c r="M116" s="10" t="str">
        <f t="shared" si="222"/>
        <v/>
      </c>
      <c r="N116" s="10" t="str">
        <f t="shared" si="223"/>
        <v/>
      </c>
      <c r="O116" s="106" t="str">
        <f t="shared" si="224"/>
        <v/>
      </c>
      <c r="P116" s="68" t="str">
        <f t="shared" si="225"/>
        <v/>
      </c>
      <c r="R116" s="57" t="e">
        <f t="shared" si="226"/>
        <v>#N/A</v>
      </c>
      <c r="S116" s="10" t="e">
        <f t="shared" si="227"/>
        <v>#N/A</v>
      </c>
      <c r="T116" s="40" t="e">
        <f t="shared" si="228"/>
        <v>#N/A</v>
      </c>
      <c r="Y116" s="129"/>
      <c r="Z116" s="26" t="str">
        <f t="shared" si="229"/>
        <v/>
      </c>
      <c r="AA116" s="26" t="str">
        <f>IF(AND(Sufficient_data="Yes",Include_study="Yes",Input!Study_name&lt;&gt;"",Subgroup&lt;&gt;""),Input!Study_name,"")</f>
        <v/>
      </c>
      <c r="AB116" s="10" t="str">
        <f t="shared" si="230"/>
        <v/>
      </c>
      <c r="AC116" s="10" t="str">
        <f>IF(AND(Sufficient_data="Yes",Include_study="Yes",Subgroup&lt;&gt;""),Input!Correlation,"")</f>
        <v/>
      </c>
      <c r="AD116" s="10" t="str">
        <f t="shared" ref="AD116:AD179" si="256">IF(AND(Include_study="Yes",Sufficient_data="Yes",Subgroup&lt;&gt;""),FISHER(AC116),"")</f>
        <v/>
      </c>
      <c r="AE116" s="10" t="str">
        <f t="shared" si="231"/>
        <v/>
      </c>
      <c r="AF116" s="10" t="str">
        <f t="shared" ref="AF116:AF179" si="257">IF(AND(Include_study="Yes",Sufficient_data="Yes",Subgroup&lt;&gt;""),1/AE116^2,"")</f>
        <v/>
      </c>
      <c r="AG116" s="10" t="str">
        <f t="shared" si="232"/>
        <v/>
      </c>
      <c r="AH116" s="4" t="str">
        <f t="shared" ref="AH116:AH179" si="258">IF(AND(Sufficient_data="Yes",Include_study="Yes"),IF(Subgroup&lt;&gt;"",AG116/SUMIF(Subgroup,Subgroup,AG:AG),""),"")</f>
        <v/>
      </c>
      <c r="AI116" s="35" t="str">
        <f t="shared" si="233"/>
        <v/>
      </c>
      <c r="AJ116" s="108" t="str">
        <f t="shared" si="234"/>
        <v/>
      </c>
      <c r="AK116" s="68" t="str">
        <f t="shared" si="235"/>
        <v/>
      </c>
      <c r="AL116" s="9"/>
      <c r="AM116" s="57" t="e">
        <f t="shared" ref="AM116:AM179" si="259">IF(AND(Sufficient_data="Yes",Include_study="Yes",Subgroup&lt;&gt;""),AC:AC,NA())</f>
        <v>#N/A</v>
      </c>
      <c r="AN116" s="10" t="e">
        <f t="shared" ref="AN116:AN179" si="260">IF(AND(Sufficient_data="Yes",Include_study="Yes",Subgroup&lt;&gt;""),AC:AC-AI:AI,NA())</f>
        <v>#N/A</v>
      </c>
      <c r="AO116" s="40" t="e">
        <f t="shared" ref="AO116:AO179" si="261">IF(AND(Sufficient_data="Yes",Include_study="Yes",Subgroup&lt;&gt;""),AJ:AJ-AC:AC,NA())</f>
        <v>#N/A</v>
      </c>
      <c r="AP116" s="9"/>
      <c r="AQ116" s="71" t="str">
        <f t="shared" ref="AQ116:AQ179" si="262">IF(AR116&lt;&gt;"",SUMIFS(AT:AT,AU:AU,"&gt;="&amp;0,AR:AR,"&lt;"&amp;AR116)+AT116+AS116,"")</f>
        <v/>
      </c>
      <c r="AR116" s="10" t="str">
        <f>IF(AND(Sufficient_data="Yes",Include_study="Yes",Subgroup&lt;&gt;""),IF(COUNTIFS(Input!F$2:F115,"="&amp;"Yes",Input!C$2:C115,"="&amp;"Yes",Input!G$2:G115,"="&amp;Subgroup)&gt;0,"",Subgroup),"")</f>
        <v/>
      </c>
      <c r="AS116" s="26" t="str">
        <f t="shared" ref="AS116:AS179" si="263">IF(AR116&lt;&gt;"",(COUNTIFS(AU:AU,"&gt;="&amp;0,AR:AR,"&lt;"&amp;AR116)+1),"")</f>
        <v/>
      </c>
      <c r="AT116" s="14" t="str">
        <f t="shared" ref="AT116:AT179" si="264">IF(AR116&lt;&gt;"",COUNTIFS(Include_study,"Yes",Sufficient_data,"Yes",Subgroup,AR116),"")</f>
        <v/>
      </c>
      <c r="AU116" s="10" t="str">
        <f t="shared" ref="AU116:AU179" si="265">IF(AND(AR116&lt;&gt;"",SUMIF(Subgroup,AR116,AF:AF)&gt;0),MAX(0,SUMPRODUCT(--(Subgroup=AR116),AF:AF,AD:AD,AD:AD)-(SUMPRODUCT(--(Subgroup=AR116),AF:AF,AD:AD)^2/SUMIF(Subgroup,AR116,AF:AF))),"")</f>
        <v/>
      </c>
      <c r="AV116" s="19" t="str">
        <f t="shared" ref="AV116:AV179" si="266">IF(AU116&lt;&gt;"",CHIDIST(AU116,AT116-1),"")</f>
        <v/>
      </c>
      <c r="AW116" s="10" t="str">
        <f t="shared" ref="AW116:AW179" si="267">IF(AU116&lt;&gt;"",MAX(0,(AU116-(AT116-1))/AU116),"")</f>
        <v/>
      </c>
      <c r="AX116" s="10" t="str">
        <f t="shared" ref="AX116:AX179" si="268">IF(AU116&lt;&gt;"",SUMIF(Subgroup,AR116,AF:AF)-SUMPRODUCT(--(Subgroup=AR116),AF:AF,AF:AF)/SUMIF(Subgroup,AR116,AF:AF),"")</f>
        <v/>
      </c>
      <c r="AY116" s="10" t="str">
        <f t="shared" si="236"/>
        <v/>
      </c>
      <c r="AZ116" s="10" t="str">
        <f t="shared" ref="AZ116:AZ179" si="269">IF(AY116&lt;&gt;"",SQRT(AY116),"")</f>
        <v/>
      </c>
      <c r="BA116" s="10" t="str">
        <f t="shared" ref="BA116:BA179" si="270">IF(AU116&lt;&gt;"",SUMPRODUCT(--(Subgroup=AR116),AG:AG,AD:AD)/SUMIF(Subgroup,AR116,AG:AG),"")</f>
        <v/>
      </c>
      <c r="BB116" s="10" t="str">
        <f t="shared" si="237"/>
        <v/>
      </c>
      <c r="BC116" s="10" t="str">
        <f t="shared" ref="BC116:BC179" si="271">IF(AU116&lt;&gt;"",FISHERINV(BA116),"")</f>
        <v/>
      </c>
      <c r="BD116" s="26" t="str">
        <f t="shared" ref="BD116:BD179" si="272">IF(AR116&lt;&gt;"",SUMIFS(Number_of_subjects,Subgroup,"="&amp;AR116,Include_study,"Yes",Sufficient_data,"Yes"),"")</f>
        <v/>
      </c>
      <c r="BE116" s="10" t="str">
        <f t="shared" si="238"/>
        <v/>
      </c>
      <c r="BF116" s="10" t="str">
        <f t="shared" si="239"/>
        <v/>
      </c>
      <c r="BG116" s="10" t="str">
        <f t="shared" ref="BG116:BG179" si="273">IF(AU116&lt;&gt;"",BC116-BE116,"")</f>
        <v/>
      </c>
      <c r="BH116" s="10" t="str">
        <f t="shared" ref="BH116:BH179" si="274">IF(AU116&lt;&gt;"",BF116-BC116,"")</f>
        <v/>
      </c>
      <c r="BI116" s="10" t="str">
        <f t="shared" si="240"/>
        <v/>
      </c>
      <c r="BJ116" s="10" t="str">
        <f t="shared" si="241"/>
        <v/>
      </c>
      <c r="BK116" s="10" t="str">
        <f t="shared" ref="BK116:BK179" si="275">IF(AU116&lt;&gt;"",BC116-BI116,"")</f>
        <v/>
      </c>
      <c r="BL116" s="10" t="str">
        <f t="shared" ref="BL116:BL179" si="276">IF(AU116&lt;&gt;"",BJ116-BC116,"")</f>
        <v/>
      </c>
      <c r="BM116" s="10" t="str">
        <f t="shared" ref="BM116:BM179" si="277">IF(AU116&lt;&gt;"",SUMPRODUCT(--(Subgroup=AR116),AG:AG,rz,rz)-(SUMPRODUCT(--(Subgroup=AR116),AG:AG,rz)^2/SUMIF(Subgroup,AR116,AG:AG)),"")</f>
        <v/>
      </c>
      <c r="BN116" s="10" t="e">
        <f t="shared" ref="BN116:BN179" si="278">IF(AU116&lt;&gt;"",BC116,NA())</f>
        <v>#N/A</v>
      </c>
      <c r="BO116" s="10" t="str">
        <f t="shared" ref="BO116:BO179" si="279">IF(AU116&lt;&gt;"",(BQ116/SUM(BQ:BQ)),"")</f>
        <v/>
      </c>
      <c r="BP116" s="10" t="str">
        <f t="shared" ref="BP116:BP179" si="280">IF(AR116&lt;&gt;"",1/(BB116^2),"")</f>
        <v/>
      </c>
      <c r="BQ116" s="10" t="str">
        <f t="shared" si="242"/>
        <v/>
      </c>
      <c r="BR116" s="28" t="str">
        <f t="shared" ref="BR116:BR179" si="281">IF(AU116&lt;&gt;"",(BV$2-BA116)^2*BQ116,"")</f>
        <v/>
      </c>
      <c r="BS116" s="40" t="str">
        <f t="shared" si="209"/>
        <v/>
      </c>
      <c r="BX116" s="138"/>
      <c r="BY116" s="10" t="e">
        <f t="shared" si="243"/>
        <v>#N/A</v>
      </c>
      <c r="BZ116" s="10" t="e">
        <f t="shared" si="244"/>
        <v>#N/A</v>
      </c>
      <c r="CA116" s="10" t="str">
        <f t="shared" si="245"/>
        <v/>
      </c>
      <c r="CB116" s="10" t="str">
        <f>IF(AND(Sufficient_data="Yes",Include_study="Yes",Moderator&lt;&gt;""),'Moderator Analysis'!F:F-CL$2,"")</f>
        <v/>
      </c>
      <c r="CC116" s="10" t="str">
        <f>IF(AND(Sufficient_data="Yes",Include_study="Yes",Moderator&lt;&gt;""),'Moderator Analysis'!E:E-CL$3,"")</f>
        <v/>
      </c>
      <c r="CD116" s="40" t="str">
        <f>IF(AND(Sufficient_data="Yes",Include_study="Yes",Moderator&lt;&gt;""),CA:CA*('Moderator Analysis'!F:F-CL$5-CL$4*'Moderator Analysis'!E:E)^2,"")</f>
        <v/>
      </c>
      <c r="CE116" s="9"/>
      <c r="CF116" s="75" t="str">
        <f t="shared" ref="CF116:CF179" si="282">IF(AND(Sufficient_data="Yes",Include_study="Yes",Moderator&lt;&gt;""),1/(Varz+CL$7),"")</f>
        <v/>
      </c>
      <c r="CG116" s="18" t="str">
        <f>IF(AND(Sufficient_data="Yes",Include_study="Yes",CF116&lt;&gt;""),'Moderator Analysis'!F:F-'Moderator Analysis'!J$37,"")</f>
        <v/>
      </c>
      <c r="CH116" s="18" t="str">
        <f>IF(AND(Sufficient_data="Yes",Include_study="Yes",CF116&lt;&gt;""),'Moderator Analysis'!E:E-SUMPRODUCT('Moderator Analysis'!E:E,CF:CF)/SUM(CF:CF),"")</f>
        <v/>
      </c>
      <c r="CI116" s="79" t="str">
        <f>IF(AND(Sufficient_data="Yes",Include_study="Yes",CF116&lt;&gt;""),CF:CF*('Moderator Analysis'!F:F-'Moderator Analysis'!J$29-'Moderator Analysis'!J$30*'Moderator Analysis'!E:E)^2,"")</f>
        <v/>
      </c>
      <c r="CN116" s="138"/>
      <c r="CO116" s="140"/>
      <c r="CP116" s="28" t="str">
        <f>IF(AND(Include_study="Yes",Sufficient_data="Yes"),1/'Publication Bias Analysis'!F116^2,"")</f>
        <v/>
      </c>
      <c r="CQ116" s="28" t="str">
        <f>IF(AND(Include_study="Yes",Sufficient_data="Yes"),1/('Publication Bias Analysis'!F:F^2+IF(Additional_model="Fixed effect",0,Calculations!DD$11)),"")</f>
        <v/>
      </c>
      <c r="CR116" s="28" t="str">
        <f>IF(AND(Include_study="Yes",Sufficient_data="Yes"),1/('Publication Bias Analysis'!F:F^2+IF(Additional_model="Fixed effect",0,'Publication Bias Analysis'!L$32)),"")</f>
        <v/>
      </c>
      <c r="CS116" s="28" t="str">
        <f>IF(AND(Include_study="Yes",Sufficient_data="Yes"),'Publication Bias Analysis'!E:E-IF(Trim_and_fill="Off",'Publication Bias Analysis'!I$29,'Publication Bias Analysis'!I$37),"")</f>
        <v/>
      </c>
      <c r="CT116" s="28" t="str">
        <f t="shared" si="246"/>
        <v/>
      </c>
      <c r="CU116" s="28" t="str">
        <f t="shared" si="247"/>
        <v/>
      </c>
      <c r="CV116" s="90" t="str">
        <f t="shared" si="248"/>
        <v/>
      </c>
      <c r="CW116" s="89" t="str">
        <f>IF(AND(Include_study="Yes",Sufficient_data="Yes"),CV:CV+IF(DH:DH&lt;0,-1,1)*COUNTIF(CV$2:CV115,CV:CV),"")</f>
        <v/>
      </c>
      <c r="CX116" s="89" t="str">
        <f>IF(AND(Include_study="Yes",Sufficient_data="Yes"),RANK(DL:DL,DL:DL,1)*IF(DK:DK&lt;0,-1,1)+IF(DK:DK&lt;0,-1,1)*COUNTIF(CV$2:CV115,CV:CV),"")</f>
        <v/>
      </c>
      <c r="CY116" s="89" t="str">
        <f>IF(AND(Include_study="Yes",Sufficient_data="Yes"),RANK(DO:DO,DO:DO,1)*IF(DN:DN&lt;0,-1,1)+IF(DN:DN&lt;0,-1,1)*COUNTIF(CV$2:CV115,CV:CV),"")</f>
        <v/>
      </c>
      <c r="CZ116" s="10" t="e">
        <f>IF(AND(Include_study="Yes",Sufficient_data="Yes"),'Publication Bias Analysis'!E:E,NA())</f>
        <v>#N/A</v>
      </c>
      <c r="DA116" s="40" t="e">
        <f>IF(AND(Include_study="Yes",Sufficient_data="Yes"),'Publication Bias Analysis'!F:F,NA())</f>
        <v>#N/A</v>
      </c>
      <c r="DG116" s="133"/>
      <c r="DH116" s="28" t="str">
        <f>IF(AND(Include_study="Yes",Sufficient_data="Yes"),IF('Publication Bias Analysis'!L$38="Left",CZ:CZ-'Publication Bias Analysis'!I$29,'Publication Bias Analysis'!I$29-'Publication Bias Analysis'!E:E),"")</f>
        <v/>
      </c>
      <c r="DI116" s="28" t="str">
        <f t="shared" si="211"/>
        <v/>
      </c>
      <c r="DJ116" s="40" t="str">
        <f>IF(AND(Include_study="Yes",Sufficient_data="Yes"),1/('Publication Bias Analysis'!F:F^2+IF(Additional_model="Fixed effect",0,$DS$6)),"")</f>
        <v/>
      </c>
      <c r="DK116" s="28" t="str">
        <f>IF(AND(Include_study="Yes",Sufficient_data="Yes"),IF('Publication Bias Analysis'!L$38="Left",CZ:CZ-DS$3,DS$3-'Publication Bias Analysis'!E:E),"")</f>
        <v/>
      </c>
      <c r="DL116" s="28" t="str">
        <f t="shared" si="212"/>
        <v/>
      </c>
      <c r="DM116" s="40" t="str">
        <f>IF(AND(DK116&lt;&gt;"",CW116&lt;=MAX(CW:CW)-DS$7),1/('Publication Bias Analysis'!F:F^2+IF(Additional_model="Fixed effect",0,$DS$13)),"")</f>
        <v/>
      </c>
      <c r="DN116" s="10" t="str">
        <f>IF(AND(Include_study="Yes",Sufficient_data="Yes"),IF('Publication Bias Analysis'!L$38="Left",CZ:CZ-DS$10,DS$10-CZ:CZ),"")</f>
        <v/>
      </c>
      <c r="DO116" s="10" t="str">
        <f t="shared" si="213"/>
        <v/>
      </c>
      <c r="DP116" s="40" t="str">
        <f t="shared" si="249"/>
        <v/>
      </c>
      <c r="EG116" s="133"/>
      <c r="EH116" s="10" t="str">
        <f t="shared" si="207"/>
        <v/>
      </c>
      <c r="EI116" s="40" t="str">
        <f>IF(AND(Include_study="Yes",Sufficient_data="Yes"),Z_score-('Publication Bias Analysis'!P$3+'Publication Bias Analysis'!P$4*Inverse_standard_error),"")</f>
        <v/>
      </c>
      <c r="EK116" s="133"/>
      <c r="EL116" s="10" t="str">
        <f>IF(AND(Include_study="Yes",Sufficient_data="Yes"),(CZ:CZ-SUMPRODUCT(Calculations!CP:CP,'Publication Bias Analysis'!E:E)/SUM(Calculations!CP:CP))/(SQRT(EM:EM)),"")</f>
        <v/>
      </c>
      <c r="EM116" s="10" t="str">
        <f>IF(AND(Include_study="Yes",Sufficient_data="Yes"),'Publication Bias Analysis'!F:F^2-1/(SUM(Calculations!CP:CP)),"")</f>
        <v/>
      </c>
      <c r="EN116" s="14" t="str">
        <f t="shared" si="214"/>
        <v/>
      </c>
      <c r="EO116" s="14" t="str">
        <f t="shared" si="215"/>
        <v/>
      </c>
      <c r="EP116" s="14" t="str">
        <f>IF(AND(Include_study="Yes",Sufficient_data="Yes"),COUNTIFS(EN$2:EN115,"&lt;"&amp;EN116,EO$2:EO115,"&lt;"&amp;EO116)+COUNTIFS(EN117:EN$201,"&lt;"&amp;EN116,EO117:EO$201,"&lt;"&amp;EO116)+COUNTIFS(EN$2:EN115,"&gt;"&amp;EN116,EO$2:EO115,"&gt;"&amp;EO116)+COUNTIFS(EN117:EN$201,"&gt;"&amp;EN116,EO117:EO$201,"&gt;"&amp;EO116),"")</f>
        <v/>
      </c>
      <c r="EQ116" s="83" t="str">
        <f>IF(AND(Include_study="Yes",Sufficient_data="Yes"),COUNTIFS(EN$2:EN115,"&lt;"&amp;EN116,EO$2:EO115,"&gt;"&amp;EO116)+COUNTIFS(EN117:EN$201,"&lt;"&amp;EN116,EO117:EO$201,"&gt;"&amp;EO116)+COUNTIFS(EN$2:EN115,"&gt;"&amp;EN116,EO$2:EO115,"&lt;"&amp;EO116)+COUNTIFS(EN117:EN$201,"&gt;"&amp;EN116,EO117:EO$201,"&lt;"&amp;EO116),"")</f>
        <v/>
      </c>
      <c r="ES116" s="133"/>
      <c r="EX116" s="133"/>
      <c r="EY116" s="10" t="e">
        <f t="shared" si="250"/>
        <v>#N/A</v>
      </c>
      <c r="EZ116" s="10" t="e">
        <f t="shared" si="251"/>
        <v>#N/A</v>
      </c>
      <c r="FA116" s="10" t="str">
        <f t="shared" si="252"/>
        <v/>
      </c>
      <c r="FB116" s="40" t="str">
        <f>IF(AND(Include_study="Yes",Sufficient_data="Yes"),Z_score-('Publication Bias Analysis'!AK144+'Publication Bias Analysis'!AK$31*Inverse_standard_error),"")</f>
        <v/>
      </c>
      <c r="FH116" s="133"/>
      <c r="FI116" s="14" t="str">
        <f>IF(Z_score&lt;&gt;"",RANK('Publication Bias Analysis'!AS:AS,'Publication Bias Analysis'!AS:AS,1)+COUNTIF('Publication Bias Analysis'!AS$2:AS115,'Publication Bias Analysis'!AS116),"")</f>
        <v/>
      </c>
      <c r="FJ116" s="10" t="str">
        <f t="shared" si="253"/>
        <v/>
      </c>
      <c r="FK116" s="10" t="e">
        <f>IF(AND(Include_study="Yes",Sufficient_data="Yes"),'Publication Bias Analysis'!AR116,NA())</f>
        <v>#N/A</v>
      </c>
      <c r="FL116" s="28" t="e">
        <f>IF(AND(Include_study="Yes",Sufficient_data="Yes"),'Publication Bias Analysis'!AS116,NA())</f>
        <v>#N/A</v>
      </c>
      <c r="FM116" s="10" t="str">
        <f>IF(AND(Include_study="Yes",Sufficient_data="Yes"),'Publication Bias Analysis'!AR:AR-AVERAGE('Publication Bias Analysis'!AR:AR),"")</f>
        <v/>
      </c>
      <c r="FN116" s="40" t="str">
        <f>IF(AND(Include_study="Yes",Sufficient_data="Yes"),FL:FL-('Publication Bias Analysis'!AV$30+FK:FK*'Publication Bias Analysis'!AV$31),"")</f>
        <v/>
      </c>
      <c r="FT116" s="133"/>
      <c r="FU116" s="10" t="str">
        <f t="shared" si="254"/>
        <v/>
      </c>
      <c r="FV116" s="19" t="str">
        <f t="shared" ref="FV116:FV179" si="283">IF(FU116&lt;&gt;"",1-NORMSDIST(ABS(FU116)),"")</f>
        <v/>
      </c>
      <c r="FW116" s="40" t="str">
        <f t="shared" si="210"/>
        <v/>
      </c>
    </row>
    <row r="117" spans="1:179" x14ac:dyDescent="0.2">
      <c r="A117" s="129"/>
      <c r="B117" s="26" t="str">
        <f t="shared" si="255"/>
        <v/>
      </c>
      <c r="C117" s="26" t="str">
        <f>IF(B117&lt;&gt;"",IF(B117=0,COUNTIF(B$2:B116,0)+1,COUNTIF(B$2:B116,B117)+B117+COUNTIF(B:B,0)),"")</f>
        <v/>
      </c>
      <c r="D117" s="26" t="str">
        <f t="shared" si="216"/>
        <v/>
      </c>
      <c r="E117" s="10" t="str">
        <f>IF(AND(Sufficient_data="Yes",Include_study="Yes",Input!Study_name&lt;&gt;""),Input!Study_name,"")</f>
        <v/>
      </c>
      <c r="F117" s="10" t="str">
        <f>IF(AND(Sufficient_data="Yes",Include_study="Yes"),Input!Correlation,"")</f>
        <v/>
      </c>
      <c r="G117" s="10" t="str">
        <f t="shared" si="217"/>
        <v/>
      </c>
      <c r="H117" s="10" t="str">
        <f>IF(AND(Sufficient_data="Yes",Include_study="Yes"),Input!Number_of_subjects,"")</f>
        <v/>
      </c>
      <c r="I117" s="10" t="str">
        <f t="shared" si="218"/>
        <v/>
      </c>
      <c r="J117" s="10" t="str">
        <f t="shared" si="219"/>
        <v/>
      </c>
      <c r="K117" s="10" t="str">
        <f t="shared" si="220"/>
        <v/>
      </c>
      <c r="L117" s="10" t="str">
        <f t="shared" si="221"/>
        <v/>
      </c>
      <c r="M117" s="10" t="str">
        <f t="shared" si="222"/>
        <v/>
      </c>
      <c r="N117" s="10" t="str">
        <f t="shared" si="223"/>
        <v/>
      </c>
      <c r="O117" s="106" t="str">
        <f t="shared" si="224"/>
        <v/>
      </c>
      <c r="P117" s="68" t="str">
        <f t="shared" si="225"/>
        <v/>
      </c>
      <c r="R117" s="57" t="e">
        <f t="shared" si="226"/>
        <v>#N/A</v>
      </c>
      <c r="S117" s="10" t="e">
        <f t="shared" si="227"/>
        <v>#N/A</v>
      </c>
      <c r="T117" s="40" t="e">
        <f t="shared" si="228"/>
        <v>#N/A</v>
      </c>
      <c r="Y117" s="129"/>
      <c r="Z117" s="26" t="str">
        <f t="shared" si="229"/>
        <v/>
      </c>
      <c r="AA117" s="26" t="str">
        <f>IF(AND(Sufficient_data="Yes",Include_study="Yes",Input!Study_name&lt;&gt;"",Subgroup&lt;&gt;""),Input!Study_name,"")</f>
        <v/>
      </c>
      <c r="AB117" s="10" t="str">
        <f t="shared" si="230"/>
        <v/>
      </c>
      <c r="AC117" s="10" t="str">
        <f>IF(AND(Sufficient_data="Yes",Include_study="Yes",Subgroup&lt;&gt;""),Input!Correlation,"")</f>
        <v/>
      </c>
      <c r="AD117" s="10" t="str">
        <f t="shared" si="256"/>
        <v/>
      </c>
      <c r="AE117" s="10" t="str">
        <f t="shared" si="231"/>
        <v/>
      </c>
      <c r="AF117" s="10" t="str">
        <f t="shared" si="257"/>
        <v/>
      </c>
      <c r="AG117" s="10" t="str">
        <f t="shared" si="232"/>
        <v/>
      </c>
      <c r="AH117" s="4" t="str">
        <f t="shared" si="258"/>
        <v/>
      </c>
      <c r="AI117" s="35" t="str">
        <f t="shared" si="233"/>
        <v/>
      </c>
      <c r="AJ117" s="108" t="str">
        <f t="shared" si="234"/>
        <v/>
      </c>
      <c r="AK117" s="68" t="str">
        <f t="shared" si="235"/>
        <v/>
      </c>
      <c r="AL117" s="9"/>
      <c r="AM117" s="57" t="e">
        <f t="shared" si="259"/>
        <v>#N/A</v>
      </c>
      <c r="AN117" s="10" t="e">
        <f t="shared" si="260"/>
        <v>#N/A</v>
      </c>
      <c r="AO117" s="40" t="e">
        <f t="shared" si="261"/>
        <v>#N/A</v>
      </c>
      <c r="AP117" s="9"/>
      <c r="AQ117" s="71" t="str">
        <f t="shared" si="262"/>
        <v/>
      </c>
      <c r="AR117" s="10" t="str">
        <f>IF(AND(Sufficient_data="Yes",Include_study="Yes",Subgroup&lt;&gt;""),IF(COUNTIFS(Input!F$2:F116,"="&amp;"Yes",Input!C$2:C116,"="&amp;"Yes",Input!G$2:G116,"="&amp;Subgroup)&gt;0,"",Subgroup),"")</f>
        <v/>
      </c>
      <c r="AS117" s="26" t="str">
        <f t="shared" si="263"/>
        <v/>
      </c>
      <c r="AT117" s="14" t="str">
        <f t="shared" si="264"/>
        <v/>
      </c>
      <c r="AU117" s="10" t="str">
        <f t="shared" si="265"/>
        <v/>
      </c>
      <c r="AV117" s="19" t="str">
        <f t="shared" si="266"/>
        <v/>
      </c>
      <c r="AW117" s="10" t="str">
        <f t="shared" si="267"/>
        <v/>
      </c>
      <c r="AX117" s="10" t="str">
        <f t="shared" si="268"/>
        <v/>
      </c>
      <c r="AY117" s="10" t="str">
        <f t="shared" si="236"/>
        <v/>
      </c>
      <c r="AZ117" s="10" t="str">
        <f t="shared" si="269"/>
        <v/>
      </c>
      <c r="BA117" s="10" t="str">
        <f t="shared" si="270"/>
        <v/>
      </c>
      <c r="BB117" s="10" t="str">
        <f t="shared" si="237"/>
        <v/>
      </c>
      <c r="BC117" s="10" t="str">
        <f t="shared" si="271"/>
        <v/>
      </c>
      <c r="BD117" s="26" t="str">
        <f t="shared" si="272"/>
        <v/>
      </c>
      <c r="BE117" s="10" t="str">
        <f t="shared" si="238"/>
        <v/>
      </c>
      <c r="BF117" s="10" t="str">
        <f t="shared" si="239"/>
        <v/>
      </c>
      <c r="BG117" s="10" t="str">
        <f t="shared" si="273"/>
        <v/>
      </c>
      <c r="BH117" s="10" t="str">
        <f t="shared" si="274"/>
        <v/>
      </c>
      <c r="BI117" s="10" t="str">
        <f t="shared" si="240"/>
        <v/>
      </c>
      <c r="BJ117" s="10" t="str">
        <f t="shared" si="241"/>
        <v/>
      </c>
      <c r="BK117" s="10" t="str">
        <f t="shared" si="275"/>
        <v/>
      </c>
      <c r="BL117" s="10" t="str">
        <f t="shared" si="276"/>
        <v/>
      </c>
      <c r="BM117" s="10" t="str">
        <f t="shared" si="277"/>
        <v/>
      </c>
      <c r="BN117" s="10" t="e">
        <f t="shared" si="278"/>
        <v>#N/A</v>
      </c>
      <c r="BO117" s="10" t="str">
        <f t="shared" si="279"/>
        <v/>
      </c>
      <c r="BP117" s="10" t="str">
        <f t="shared" si="280"/>
        <v/>
      </c>
      <c r="BQ117" s="10" t="str">
        <f t="shared" si="242"/>
        <v/>
      </c>
      <c r="BR117" s="28" t="str">
        <f t="shared" si="281"/>
        <v/>
      </c>
      <c r="BS117" s="40" t="str">
        <f t="shared" si="209"/>
        <v/>
      </c>
      <c r="BX117" s="138"/>
      <c r="BY117" s="10" t="e">
        <f t="shared" si="243"/>
        <v>#N/A</v>
      </c>
      <c r="BZ117" s="10" t="e">
        <f t="shared" si="244"/>
        <v>#N/A</v>
      </c>
      <c r="CA117" s="10" t="str">
        <f t="shared" si="245"/>
        <v/>
      </c>
      <c r="CB117" s="10" t="str">
        <f>IF(AND(Sufficient_data="Yes",Include_study="Yes",Moderator&lt;&gt;""),'Moderator Analysis'!F:F-CL$2,"")</f>
        <v/>
      </c>
      <c r="CC117" s="10" t="str">
        <f>IF(AND(Sufficient_data="Yes",Include_study="Yes",Moderator&lt;&gt;""),'Moderator Analysis'!E:E-CL$3,"")</f>
        <v/>
      </c>
      <c r="CD117" s="40" t="str">
        <f>IF(AND(Sufficient_data="Yes",Include_study="Yes",Moderator&lt;&gt;""),CA:CA*('Moderator Analysis'!F:F-CL$5-CL$4*'Moderator Analysis'!E:E)^2,"")</f>
        <v/>
      </c>
      <c r="CE117" s="9"/>
      <c r="CF117" s="75" t="str">
        <f t="shared" si="282"/>
        <v/>
      </c>
      <c r="CG117" s="18" t="str">
        <f>IF(AND(Sufficient_data="Yes",Include_study="Yes",CF117&lt;&gt;""),'Moderator Analysis'!F:F-'Moderator Analysis'!J$37,"")</f>
        <v/>
      </c>
      <c r="CH117" s="18" t="str">
        <f>IF(AND(Sufficient_data="Yes",Include_study="Yes",CF117&lt;&gt;""),'Moderator Analysis'!E:E-SUMPRODUCT('Moderator Analysis'!E:E,CF:CF)/SUM(CF:CF),"")</f>
        <v/>
      </c>
      <c r="CI117" s="79" t="str">
        <f>IF(AND(Sufficient_data="Yes",Include_study="Yes",CF117&lt;&gt;""),CF:CF*('Moderator Analysis'!F:F-'Moderator Analysis'!J$29-'Moderator Analysis'!J$30*'Moderator Analysis'!E:E)^2,"")</f>
        <v/>
      </c>
      <c r="CN117" s="138"/>
      <c r="CO117" s="140"/>
      <c r="CP117" s="28" t="str">
        <f>IF(AND(Include_study="Yes",Sufficient_data="Yes"),1/'Publication Bias Analysis'!F117^2,"")</f>
        <v/>
      </c>
      <c r="CQ117" s="28" t="str">
        <f>IF(AND(Include_study="Yes",Sufficient_data="Yes"),1/('Publication Bias Analysis'!F:F^2+IF(Additional_model="Fixed effect",0,Calculations!DD$11)),"")</f>
        <v/>
      </c>
      <c r="CR117" s="28" t="str">
        <f>IF(AND(Include_study="Yes",Sufficient_data="Yes"),1/('Publication Bias Analysis'!F:F^2+IF(Additional_model="Fixed effect",0,'Publication Bias Analysis'!L$32)),"")</f>
        <v/>
      </c>
      <c r="CS117" s="28" t="str">
        <f>IF(AND(Include_study="Yes",Sufficient_data="Yes"),'Publication Bias Analysis'!E:E-IF(Trim_and_fill="Off",'Publication Bias Analysis'!I$29,'Publication Bias Analysis'!I$37),"")</f>
        <v/>
      </c>
      <c r="CT117" s="28" t="str">
        <f t="shared" si="246"/>
        <v/>
      </c>
      <c r="CU117" s="28" t="str">
        <f t="shared" si="247"/>
        <v/>
      </c>
      <c r="CV117" s="90" t="str">
        <f t="shared" si="248"/>
        <v/>
      </c>
      <c r="CW117" s="89" t="str">
        <f>IF(AND(Include_study="Yes",Sufficient_data="Yes"),CV:CV+IF(DH:DH&lt;0,-1,1)*COUNTIF(CV$2:CV116,CV:CV),"")</f>
        <v/>
      </c>
      <c r="CX117" s="89" t="str">
        <f>IF(AND(Include_study="Yes",Sufficient_data="Yes"),RANK(DL:DL,DL:DL,1)*IF(DK:DK&lt;0,-1,1)+IF(DK:DK&lt;0,-1,1)*COUNTIF(CV$2:CV116,CV:CV),"")</f>
        <v/>
      </c>
      <c r="CY117" s="89" t="str">
        <f>IF(AND(Include_study="Yes",Sufficient_data="Yes"),RANK(DO:DO,DO:DO,1)*IF(DN:DN&lt;0,-1,1)+IF(DN:DN&lt;0,-1,1)*COUNTIF(CV$2:CV116,CV:CV),"")</f>
        <v/>
      </c>
      <c r="CZ117" s="10" t="e">
        <f>IF(AND(Include_study="Yes",Sufficient_data="Yes"),'Publication Bias Analysis'!E:E,NA())</f>
        <v>#N/A</v>
      </c>
      <c r="DA117" s="40" t="e">
        <f>IF(AND(Include_study="Yes",Sufficient_data="Yes"),'Publication Bias Analysis'!F:F,NA())</f>
        <v>#N/A</v>
      </c>
      <c r="DG117" s="133"/>
      <c r="DH117" s="28" t="str">
        <f>IF(AND(Include_study="Yes",Sufficient_data="Yes"),IF('Publication Bias Analysis'!L$38="Left",CZ:CZ-'Publication Bias Analysis'!I$29,'Publication Bias Analysis'!I$29-'Publication Bias Analysis'!E:E),"")</f>
        <v/>
      </c>
      <c r="DI117" s="28" t="str">
        <f t="shared" si="211"/>
        <v/>
      </c>
      <c r="DJ117" s="40" t="str">
        <f>IF(AND(Include_study="Yes",Sufficient_data="Yes"),1/('Publication Bias Analysis'!F:F^2+IF(Additional_model="Fixed effect",0,$DS$6)),"")</f>
        <v/>
      </c>
      <c r="DK117" s="28" t="str">
        <f>IF(AND(Include_study="Yes",Sufficient_data="Yes"),IF('Publication Bias Analysis'!L$38="Left",CZ:CZ-DS$3,DS$3-'Publication Bias Analysis'!E:E),"")</f>
        <v/>
      </c>
      <c r="DL117" s="28" t="str">
        <f t="shared" si="212"/>
        <v/>
      </c>
      <c r="DM117" s="40" t="str">
        <f>IF(AND(DK117&lt;&gt;"",CW117&lt;=MAX(CW:CW)-DS$7),1/('Publication Bias Analysis'!F:F^2+IF(Additional_model="Fixed effect",0,$DS$13)),"")</f>
        <v/>
      </c>
      <c r="DN117" s="10" t="str">
        <f>IF(AND(Include_study="Yes",Sufficient_data="Yes"),IF('Publication Bias Analysis'!L$38="Left",CZ:CZ-DS$10,DS$10-CZ:CZ),"")</f>
        <v/>
      </c>
      <c r="DO117" s="10" t="str">
        <f t="shared" si="213"/>
        <v/>
      </c>
      <c r="DP117" s="40" t="str">
        <f t="shared" si="249"/>
        <v/>
      </c>
      <c r="EG117" s="133"/>
      <c r="EH117" s="10" t="str">
        <f t="shared" si="207"/>
        <v/>
      </c>
      <c r="EI117" s="40" t="str">
        <f>IF(AND(Include_study="Yes",Sufficient_data="Yes"),Z_score-('Publication Bias Analysis'!P$3+'Publication Bias Analysis'!P$4*Inverse_standard_error),"")</f>
        <v/>
      </c>
      <c r="EK117" s="133"/>
      <c r="EL117" s="10" t="str">
        <f>IF(AND(Include_study="Yes",Sufficient_data="Yes"),(CZ:CZ-SUMPRODUCT(Calculations!CP:CP,'Publication Bias Analysis'!E:E)/SUM(Calculations!CP:CP))/(SQRT(EM:EM)),"")</f>
        <v/>
      </c>
      <c r="EM117" s="10" t="str">
        <f>IF(AND(Include_study="Yes",Sufficient_data="Yes"),'Publication Bias Analysis'!F:F^2-1/(SUM(Calculations!CP:CP)),"")</f>
        <v/>
      </c>
      <c r="EN117" s="14" t="str">
        <f t="shared" si="214"/>
        <v/>
      </c>
      <c r="EO117" s="14" t="str">
        <f t="shared" si="215"/>
        <v/>
      </c>
      <c r="EP117" s="14" t="str">
        <f>IF(AND(Include_study="Yes",Sufficient_data="Yes"),COUNTIFS(EN$2:EN116,"&lt;"&amp;EN117,EO$2:EO116,"&lt;"&amp;EO117)+COUNTIFS(EN118:EN$201,"&lt;"&amp;EN117,EO118:EO$201,"&lt;"&amp;EO117)+COUNTIFS(EN$2:EN116,"&gt;"&amp;EN117,EO$2:EO116,"&gt;"&amp;EO117)+COUNTIFS(EN118:EN$201,"&gt;"&amp;EN117,EO118:EO$201,"&gt;"&amp;EO117),"")</f>
        <v/>
      </c>
      <c r="EQ117" s="83" t="str">
        <f>IF(AND(Include_study="Yes",Sufficient_data="Yes"),COUNTIFS(EN$2:EN116,"&lt;"&amp;EN117,EO$2:EO116,"&gt;"&amp;EO117)+COUNTIFS(EN118:EN$201,"&lt;"&amp;EN117,EO118:EO$201,"&gt;"&amp;EO117)+COUNTIFS(EN$2:EN116,"&gt;"&amp;EN117,EO$2:EO116,"&lt;"&amp;EO117)+COUNTIFS(EN118:EN$201,"&gt;"&amp;EN117,EO118:EO$201,"&lt;"&amp;EO117),"")</f>
        <v/>
      </c>
      <c r="ES117" s="133"/>
      <c r="EX117" s="133"/>
      <c r="EY117" s="10" t="e">
        <f t="shared" si="250"/>
        <v>#N/A</v>
      </c>
      <c r="EZ117" s="10" t="e">
        <f t="shared" si="251"/>
        <v>#N/A</v>
      </c>
      <c r="FA117" s="10" t="str">
        <f t="shared" si="252"/>
        <v/>
      </c>
      <c r="FB117" s="40" t="str">
        <f>IF(AND(Include_study="Yes",Sufficient_data="Yes"),Z_score-('Publication Bias Analysis'!AK145+'Publication Bias Analysis'!AK$31*Inverse_standard_error),"")</f>
        <v/>
      </c>
      <c r="FH117" s="133"/>
      <c r="FI117" s="14" t="str">
        <f>IF(Z_score&lt;&gt;"",RANK('Publication Bias Analysis'!AS:AS,'Publication Bias Analysis'!AS:AS,1)+COUNTIF('Publication Bias Analysis'!AS$2:AS116,'Publication Bias Analysis'!AS117),"")</f>
        <v/>
      </c>
      <c r="FJ117" s="10" t="str">
        <f t="shared" si="253"/>
        <v/>
      </c>
      <c r="FK117" s="10" t="e">
        <f>IF(AND(Include_study="Yes",Sufficient_data="Yes"),'Publication Bias Analysis'!AR117,NA())</f>
        <v>#N/A</v>
      </c>
      <c r="FL117" s="28" t="e">
        <f>IF(AND(Include_study="Yes",Sufficient_data="Yes"),'Publication Bias Analysis'!AS117,NA())</f>
        <v>#N/A</v>
      </c>
      <c r="FM117" s="10" t="str">
        <f>IF(AND(Include_study="Yes",Sufficient_data="Yes"),'Publication Bias Analysis'!AR:AR-AVERAGE('Publication Bias Analysis'!AR:AR),"")</f>
        <v/>
      </c>
      <c r="FN117" s="40" t="str">
        <f>IF(AND(Include_study="Yes",Sufficient_data="Yes"),FL:FL-('Publication Bias Analysis'!AV$30+FK:FK*'Publication Bias Analysis'!AV$31),"")</f>
        <v/>
      </c>
      <c r="FT117" s="133"/>
      <c r="FU117" s="10" t="str">
        <f t="shared" si="254"/>
        <v/>
      </c>
      <c r="FV117" s="19" t="str">
        <f t="shared" si="283"/>
        <v/>
      </c>
      <c r="FW117" s="40" t="str">
        <f t="shared" si="210"/>
        <v/>
      </c>
    </row>
    <row r="118" spans="1:179" x14ac:dyDescent="0.2">
      <c r="A118" s="129"/>
      <c r="B118" s="26" t="str">
        <f t="shared" si="255"/>
        <v/>
      </c>
      <c r="C118" s="26" t="str">
        <f>IF(B118&lt;&gt;"",IF(B118=0,COUNTIF(B$2:B117,0)+1,COUNTIF(B$2:B117,B118)+B118+COUNTIF(B:B,0)),"")</f>
        <v/>
      </c>
      <c r="D118" s="26" t="str">
        <f t="shared" si="216"/>
        <v/>
      </c>
      <c r="E118" s="10" t="str">
        <f>IF(AND(Sufficient_data="Yes",Include_study="Yes",Input!Study_name&lt;&gt;""),Input!Study_name,"")</f>
        <v/>
      </c>
      <c r="F118" s="10" t="str">
        <f>IF(AND(Sufficient_data="Yes",Include_study="Yes"),Input!Correlation,"")</f>
        <v/>
      </c>
      <c r="G118" s="10" t="str">
        <f t="shared" si="217"/>
        <v/>
      </c>
      <c r="H118" s="10" t="str">
        <f>IF(AND(Sufficient_data="Yes",Include_study="Yes"),Input!Number_of_subjects,"")</f>
        <v/>
      </c>
      <c r="I118" s="10" t="str">
        <f t="shared" si="218"/>
        <v/>
      </c>
      <c r="J118" s="10" t="str">
        <f t="shared" si="219"/>
        <v/>
      </c>
      <c r="K118" s="10" t="str">
        <f t="shared" si="220"/>
        <v/>
      </c>
      <c r="L118" s="10" t="str">
        <f t="shared" si="221"/>
        <v/>
      </c>
      <c r="M118" s="10" t="str">
        <f t="shared" si="222"/>
        <v/>
      </c>
      <c r="N118" s="10" t="str">
        <f t="shared" si="223"/>
        <v/>
      </c>
      <c r="O118" s="106" t="str">
        <f t="shared" si="224"/>
        <v/>
      </c>
      <c r="P118" s="68" t="str">
        <f t="shared" si="225"/>
        <v/>
      </c>
      <c r="R118" s="57" t="e">
        <f t="shared" si="226"/>
        <v>#N/A</v>
      </c>
      <c r="S118" s="10" t="e">
        <f t="shared" si="227"/>
        <v>#N/A</v>
      </c>
      <c r="T118" s="40" t="e">
        <f t="shared" si="228"/>
        <v>#N/A</v>
      </c>
      <c r="Y118" s="129"/>
      <c r="Z118" s="26" t="str">
        <f t="shared" si="229"/>
        <v/>
      </c>
      <c r="AA118" s="26" t="str">
        <f>IF(AND(Sufficient_data="Yes",Include_study="Yes",Input!Study_name&lt;&gt;"",Subgroup&lt;&gt;""),Input!Study_name,"")</f>
        <v/>
      </c>
      <c r="AB118" s="10" t="str">
        <f t="shared" si="230"/>
        <v/>
      </c>
      <c r="AC118" s="10" t="str">
        <f>IF(AND(Sufficient_data="Yes",Include_study="Yes",Subgroup&lt;&gt;""),Input!Correlation,"")</f>
        <v/>
      </c>
      <c r="AD118" s="10" t="str">
        <f t="shared" si="256"/>
        <v/>
      </c>
      <c r="AE118" s="10" t="str">
        <f t="shared" si="231"/>
        <v/>
      </c>
      <c r="AF118" s="10" t="str">
        <f t="shared" si="257"/>
        <v/>
      </c>
      <c r="AG118" s="10" t="str">
        <f t="shared" si="232"/>
        <v/>
      </c>
      <c r="AH118" s="4" t="str">
        <f t="shared" si="258"/>
        <v/>
      </c>
      <c r="AI118" s="35" t="str">
        <f t="shared" si="233"/>
        <v/>
      </c>
      <c r="AJ118" s="108" t="str">
        <f t="shared" si="234"/>
        <v/>
      </c>
      <c r="AK118" s="68" t="str">
        <f t="shared" si="235"/>
        <v/>
      </c>
      <c r="AL118" s="9"/>
      <c r="AM118" s="57" t="e">
        <f t="shared" si="259"/>
        <v>#N/A</v>
      </c>
      <c r="AN118" s="10" t="e">
        <f t="shared" si="260"/>
        <v>#N/A</v>
      </c>
      <c r="AO118" s="40" t="e">
        <f t="shared" si="261"/>
        <v>#N/A</v>
      </c>
      <c r="AP118" s="9"/>
      <c r="AQ118" s="71" t="str">
        <f t="shared" si="262"/>
        <v/>
      </c>
      <c r="AR118" s="10" t="str">
        <f>IF(AND(Sufficient_data="Yes",Include_study="Yes",Subgroup&lt;&gt;""),IF(COUNTIFS(Input!F$2:F117,"="&amp;"Yes",Input!C$2:C117,"="&amp;"Yes",Input!G$2:G117,"="&amp;Subgroup)&gt;0,"",Subgroup),"")</f>
        <v/>
      </c>
      <c r="AS118" s="26" t="str">
        <f t="shared" si="263"/>
        <v/>
      </c>
      <c r="AT118" s="14" t="str">
        <f t="shared" si="264"/>
        <v/>
      </c>
      <c r="AU118" s="10" t="str">
        <f t="shared" si="265"/>
        <v/>
      </c>
      <c r="AV118" s="19" t="str">
        <f t="shared" si="266"/>
        <v/>
      </c>
      <c r="AW118" s="10" t="str">
        <f t="shared" si="267"/>
        <v/>
      </c>
      <c r="AX118" s="10" t="str">
        <f t="shared" si="268"/>
        <v/>
      </c>
      <c r="AY118" s="10" t="str">
        <f t="shared" si="236"/>
        <v/>
      </c>
      <c r="AZ118" s="10" t="str">
        <f t="shared" si="269"/>
        <v/>
      </c>
      <c r="BA118" s="10" t="str">
        <f t="shared" si="270"/>
        <v/>
      </c>
      <c r="BB118" s="10" t="str">
        <f t="shared" si="237"/>
        <v/>
      </c>
      <c r="BC118" s="10" t="str">
        <f t="shared" si="271"/>
        <v/>
      </c>
      <c r="BD118" s="26" t="str">
        <f t="shared" si="272"/>
        <v/>
      </c>
      <c r="BE118" s="10" t="str">
        <f t="shared" si="238"/>
        <v/>
      </c>
      <c r="BF118" s="10" t="str">
        <f t="shared" si="239"/>
        <v/>
      </c>
      <c r="BG118" s="10" t="str">
        <f t="shared" si="273"/>
        <v/>
      </c>
      <c r="BH118" s="10" t="str">
        <f t="shared" si="274"/>
        <v/>
      </c>
      <c r="BI118" s="10" t="str">
        <f t="shared" si="240"/>
        <v/>
      </c>
      <c r="BJ118" s="10" t="str">
        <f t="shared" si="241"/>
        <v/>
      </c>
      <c r="BK118" s="10" t="str">
        <f t="shared" si="275"/>
        <v/>
      </c>
      <c r="BL118" s="10" t="str">
        <f t="shared" si="276"/>
        <v/>
      </c>
      <c r="BM118" s="10" t="str">
        <f t="shared" si="277"/>
        <v/>
      </c>
      <c r="BN118" s="10" t="e">
        <f t="shared" si="278"/>
        <v>#N/A</v>
      </c>
      <c r="BO118" s="10" t="str">
        <f t="shared" si="279"/>
        <v/>
      </c>
      <c r="BP118" s="10" t="str">
        <f t="shared" si="280"/>
        <v/>
      </c>
      <c r="BQ118" s="10" t="str">
        <f t="shared" si="242"/>
        <v/>
      </c>
      <c r="BR118" s="28" t="str">
        <f t="shared" si="281"/>
        <v/>
      </c>
      <c r="BS118" s="40" t="str">
        <f t="shared" si="209"/>
        <v/>
      </c>
      <c r="BX118" s="138"/>
      <c r="BY118" s="10" t="e">
        <f t="shared" si="243"/>
        <v>#N/A</v>
      </c>
      <c r="BZ118" s="10" t="e">
        <f t="shared" si="244"/>
        <v>#N/A</v>
      </c>
      <c r="CA118" s="10" t="str">
        <f t="shared" si="245"/>
        <v/>
      </c>
      <c r="CB118" s="10" t="str">
        <f>IF(AND(Sufficient_data="Yes",Include_study="Yes",Moderator&lt;&gt;""),'Moderator Analysis'!F:F-CL$2,"")</f>
        <v/>
      </c>
      <c r="CC118" s="10" t="str">
        <f>IF(AND(Sufficient_data="Yes",Include_study="Yes",Moderator&lt;&gt;""),'Moderator Analysis'!E:E-CL$3,"")</f>
        <v/>
      </c>
      <c r="CD118" s="40" t="str">
        <f>IF(AND(Sufficient_data="Yes",Include_study="Yes",Moderator&lt;&gt;""),CA:CA*('Moderator Analysis'!F:F-CL$5-CL$4*'Moderator Analysis'!E:E)^2,"")</f>
        <v/>
      </c>
      <c r="CE118" s="9"/>
      <c r="CF118" s="75" t="str">
        <f t="shared" si="282"/>
        <v/>
      </c>
      <c r="CG118" s="18" t="str">
        <f>IF(AND(Sufficient_data="Yes",Include_study="Yes",CF118&lt;&gt;""),'Moderator Analysis'!F:F-'Moderator Analysis'!J$37,"")</f>
        <v/>
      </c>
      <c r="CH118" s="18" t="str">
        <f>IF(AND(Sufficient_data="Yes",Include_study="Yes",CF118&lt;&gt;""),'Moderator Analysis'!E:E-SUMPRODUCT('Moderator Analysis'!E:E,CF:CF)/SUM(CF:CF),"")</f>
        <v/>
      </c>
      <c r="CI118" s="79" t="str">
        <f>IF(AND(Sufficient_data="Yes",Include_study="Yes",CF118&lt;&gt;""),CF:CF*('Moderator Analysis'!F:F-'Moderator Analysis'!J$29-'Moderator Analysis'!J$30*'Moderator Analysis'!E:E)^2,"")</f>
        <v/>
      </c>
      <c r="CN118" s="138"/>
      <c r="CO118" s="140"/>
      <c r="CP118" s="28" t="str">
        <f>IF(AND(Include_study="Yes",Sufficient_data="Yes"),1/'Publication Bias Analysis'!F118^2,"")</f>
        <v/>
      </c>
      <c r="CQ118" s="28" t="str">
        <f>IF(AND(Include_study="Yes",Sufficient_data="Yes"),1/('Publication Bias Analysis'!F:F^2+IF(Additional_model="Fixed effect",0,Calculations!DD$11)),"")</f>
        <v/>
      </c>
      <c r="CR118" s="28" t="str">
        <f>IF(AND(Include_study="Yes",Sufficient_data="Yes"),1/('Publication Bias Analysis'!F:F^2+IF(Additional_model="Fixed effect",0,'Publication Bias Analysis'!L$32)),"")</f>
        <v/>
      </c>
      <c r="CS118" s="28" t="str">
        <f>IF(AND(Include_study="Yes",Sufficient_data="Yes"),'Publication Bias Analysis'!E:E-IF(Trim_and_fill="Off",'Publication Bias Analysis'!I$29,'Publication Bias Analysis'!I$37),"")</f>
        <v/>
      </c>
      <c r="CT118" s="28" t="str">
        <f t="shared" si="246"/>
        <v/>
      </c>
      <c r="CU118" s="28" t="str">
        <f t="shared" si="247"/>
        <v/>
      </c>
      <c r="CV118" s="90" t="str">
        <f t="shared" si="248"/>
        <v/>
      </c>
      <c r="CW118" s="89" t="str">
        <f>IF(AND(Include_study="Yes",Sufficient_data="Yes"),CV:CV+IF(DH:DH&lt;0,-1,1)*COUNTIF(CV$2:CV117,CV:CV),"")</f>
        <v/>
      </c>
      <c r="CX118" s="89" t="str">
        <f>IF(AND(Include_study="Yes",Sufficient_data="Yes"),RANK(DL:DL,DL:DL,1)*IF(DK:DK&lt;0,-1,1)+IF(DK:DK&lt;0,-1,1)*COUNTIF(CV$2:CV117,CV:CV),"")</f>
        <v/>
      </c>
      <c r="CY118" s="89" t="str">
        <f>IF(AND(Include_study="Yes",Sufficient_data="Yes"),RANK(DO:DO,DO:DO,1)*IF(DN:DN&lt;0,-1,1)+IF(DN:DN&lt;0,-1,1)*COUNTIF(CV$2:CV117,CV:CV),"")</f>
        <v/>
      </c>
      <c r="CZ118" s="10" t="e">
        <f>IF(AND(Include_study="Yes",Sufficient_data="Yes"),'Publication Bias Analysis'!E:E,NA())</f>
        <v>#N/A</v>
      </c>
      <c r="DA118" s="40" t="e">
        <f>IF(AND(Include_study="Yes",Sufficient_data="Yes"),'Publication Bias Analysis'!F:F,NA())</f>
        <v>#N/A</v>
      </c>
      <c r="DG118" s="133"/>
      <c r="DH118" s="28" t="str">
        <f>IF(AND(Include_study="Yes",Sufficient_data="Yes"),IF('Publication Bias Analysis'!L$38="Left",CZ:CZ-'Publication Bias Analysis'!I$29,'Publication Bias Analysis'!I$29-'Publication Bias Analysis'!E:E),"")</f>
        <v/>
      </c>
      <c r="DI118" s="28" t="str">
        <f t="shared" si="211"/>
        <v/>
      </c>
      <c r="DJ118" s="40" t="str">
        <f>IF(AND(Include_study="Yes",Sufficient_data="Yes"),1/('Publication Bias Analysis'!F:F^2+IF(Additional_model="Fixed effect",0,$DS$6)),"")</f>
        <v/>
      </c>
      <c r="DK118" s="28" t="str">
        <f>IF(AND(Include_study="Yes",Sufficient_data="Yes"),IF('Publication Bias Analysis'!L$38="Left",CZ:CZ-DS$3,DS$3-'Publication Bias Analysis'!E:E),"")</f>
        <v/>
      </c>
      <c r="DL118" s="28" t="str">
        <f t="shared" si="212"/>
        <v/>
      </c>
      <c r="DM118" s="40" t="str">
        <f>IF(AND(DK118&lt;&gt;"",CW118&lt;=MAX(CW:CW)-DS$7),1/('Publication Bias Analysis'!F:F^2+IF(Additional_model="Fixed effect",0,$DS$13)),"")</f>
        <v/>
      </c>
      <c r="DN118" s="10" t="str">
        <f>IF(AND(Include_study="Yes",Sufficient_data="Yes"),IF('Publication Bias Analysis'!L$38="Left",CZ:CZ-DS$10,DS$10-CZ:CZ),"")</f>
        <v/>
      </c>
      <c r="DO118" s="10" t="str">
        <f t="shared" si="213"/>
        <v/>
      </c>
      <c r="DP118" s="40" t="str">
        <f t="shared" si="249"/>
        <v/>
      </c>
      <c r="EG118" s="133"/>
      <c r="EH118" s="10" t="str">
        <f t="shared" si="207"/>
        <v/>
      </c>
      <c r="EI118" s="40" t="str">
        <f>IF(AND(Include_study="Yes",Sufficient_data="Yes"),Z_score-('Publication Bias Analysis'!P$3+'Publication Bias Analysis'!P$4*Inverse_standard_error),"")</f>
        <v/>
      </c>
      <c r="EK118" s="133"/>
      <c r="EL118" s="10" t="str">
        <f>IF(AND(Include_study="Yes",Sufficient_data="Yes"),(CZ:CZ-SUMPRODUCT(Calculations!CP:CP,'Publication Bias Analysis'!E:E)/SUM(Calculations!CP:CP))/(SQRT(EM:EM)),"")</f>
        <v/>
      </c>
      <c r="EM118" s="10" t="str">
        <f>IF(AND(Include_study="Yes",Sufficient_data="Yes"),'Publication Bias Analysis'!F:F^2-1/(SUM(Calculations!CP:CP)),"")</f>
        <v/>
      </c>
      <c r="EN118" s="14" t="str">
        <f t="shared" si="214"/>
        <v/>
      </c>
      <c r="EO118" s="14" t="str">
        <f t="shared" si="215"/>
        <v/>
      </c>
      <c r="EP118" s="14" t="str">
        <f>IF(AND(Include_study="Yes",Sufficient_data="Yes"),COUNTIFS(EN$2:EN117,"&lt;"&amp;EN118,EO$2:EO117,"&lt;"&amp;EO118)+COUNTIFS(EN119:EN$201,"&lt;"&amp;EN118,EO119:EO$201,"&lt;"&amp;EO118)+COUNTIFS(EN$2:EN117,"&gt;"&amp;EN118,EO$2:EO117,"&gt;"&amp;EO118)+COUNTIFS(EN119:EN$201,"&gt;"&amp;EN118,EO119:EO$201,"&gt;"&amp;EO118),"")</f>
        <v/>
      </c>
      <c r="EQ118" s="83" t="str">
        <f>IF(AND(Include_study="Yes",Sufficient_data="Yes"),COUNTIFS(EN$2:EN117,"&lt;"&amp;EN118,EO$2:EO117,"&gt;"&amp;EO118)+COUNTIFS(EN119:EN$201,"&lt;"&amp;EN118,EO119:EO$201,"&gt;"&amp;EO118)+COUNTIFS(EN$2:EN117,"&gt;"&amp;EN118,EO$2:EO117,"&lt;"&amp;EO118)+COUNTIFS(EN119:EN$201,"&gt;"&amp;EN118,EO119:EO$201,"&lt;"&amp;EO118),"")</f>
        <v/>
      </c>
      <c r="ES118" s="133"/>
      <c r="EX118" s="133"/>
      <c r="EY118" s="10" t="e">
        <f t="shared" si="250"/>
        <v>#N/A</v>
      </c>
      <c r="EZ118" s="10" t="e">
        <f t="shared" si="251"/>
        <v>#N/A</v>
      </c>
      <c r="FA118" s="10" t="str">
        <f t="shared" si="252"/>
        <v/>
      </c>
      <c r="FB118" s="40" t="str">
        <f>IF(AND(Include_study="Yes",Sufficient_data="Yes"),Z_score-('Publication Bias Analysis'!AK146+'Publication Bias Analysis'!AK$31*Inverse_standard_error),"")</f>
        <v/>
      </c>
      <c r="FH118" s="133"/>
      <c r="FI118" s="14" t="str">
        <f>IF(Z_score&lt;&gt;"",RANK('Publication Bias Analysis'!AS:AS,'Publication Bias Analysis'!AS:AS,1)+COUNTIF('Publication Bias Analysis'!AS$2:AS117,'Publication Bias Analysis'!AS118),"")</f>
        <v/>
      </c>
      <c r="FJ118" s="10" t="str">
        <f t="shared" si="253"/>
        <v/>
      </c>
      <c r="FK118" s="10" t="e">
        <f>IF(AND(Include_study="Yes",Sufficient_data="Yes"),'Publication Bias Analysis'!AR118,NA())</f>
        <v>#N/A</v>
      </c>
      <c r="FL118" s="28" t="e">
        <f>IF(AND(Include_study="Yes",Sufficient_data="Yes"),'Publication Bias Analysis'!AS118,NA())</f>
        <v>#N/A</v>
      </c>
      <c r="FM118" s="10" t="str">
        <f>IF(AND(Include_study="Yes",Sufficient_data="Yes"),'Publication Bias Analysis'!AR:AR-AVERAGE('Publication Bias Analysis'!AR:AR),"")</f>
        <v/>
      </c>
      <c r="FN118" s="40" t="str">
        <f>IF(AND(Include_study="Yes",Sufficient_data="Yes"),FL:FL-('Publication Bias Analysis'!AV$30+FK:FK*'Publication Bias Analysis'!AV$31),"")</f>
        <v/>
      </c>
      <c r="FT118" s="133"/>
      <c r="FU118" s="10" t="str">
        <f t="shared" si="254"/>
        <v/>
      </c>
      <c r="FV118" s="19" t="str">
        <f t="shared" si="283"/>
        <v/>
      </c>
      <c r="FW118" s="40" t="str">
        <f t="shared" si="210"/>
        <v/>
      </c>
    </row>
    <row r="119" spans="1:179" x14ac:dyDescent="0.2">
      <c r="A119" s="129"/>
      <c r="B119" s="26" t="str">
        <f t="shared" si="255"/>
        <v/>
      </c>
      <c r="C119" s="26" t="str">
        <f>IF(B119&lt;&gt;"",IF(B119=0,COUNTIF(B$2:B118,0)+1,COUNTIF(B$2:B118,B119)+B119+COUNTIF(B:B,0)),"")</f>
        <v/>
      </c>
      <c r="D119" s="26" t="str">
        <f t="shared" si="216"/>
        <v/>
      </c>
      <c r="E119" s="10" t="str">
        <f>IF(AND(Sufficient_data="Yes",Include_study="Yes",Input!Study_name&lt;&gt;""),Input!Study_name,"")</f>
        <v/>
      </c>
      <c r="F119" s="10" t="str">
        <f>IF(AND(Sufficient_data="Yes",Include_study="Yes"),Input!Correlation,"")</f>
        <v/>
      </c>
      <c r="G119" s="10" t="str">
        <f t="shared" si="217"/>
        <v/>
      </c>
      <c r="H119" s="10" t="str">
        <f>IF(AND(Sufficient_data="Yes",Include_study="Yes"),Input!Number_of_subjects,"")</f>
        <v/>
      </c>
      <c r="I119" s="10" t="str">
        <f t="shared" si="218"/>
        <v/>
      </c>
      <c r="J119" s="10" t="str">
        <f t="shared" si="219"/>
        <v/>
      </c>
      <c r="K119" s="10" t="str">
        <f t="shared" si="220"/>
        <v/>
      </c>
      <c r="L119" s="10" t="str">
        <f t="shared" si="221"/>
        <v/>
      </c>
      <c r="M119" s="10" t="str">
        <f t="shared" si="222"/>
        <v/>
      </c>
      <c r="N119" s="10" t="str">
        <f t="shared" si="223"/>
        <v/>
      </c>
      <c r="O119" s="106" t="str">
        <f t="shared" si="224"/>
        <v/>
      </c>
      <c r="P119" s="68" t="str">
        <f t="shared" si="225"/>
        <v/>
      </c>
      <c r="R119" s="57" t="e">
        <f t="shared" si="226"/>
        <v>#N/A</v>
      </c>
      <c r="S119" s="10" t="e">
        <f t="shared" si="227"/>
        <v>#N/A</v>
      </c>
      <c r="T119" s="40" t="e">
        <f t="shared" si="228"/>
        <v>#N/A</v>
      </c>
      <c r="Y119" s="129"/>
      <c r="Z119" s="26" t="str">
        <f t="shared" si="229"/>
        <v/>
      </c>
      <c r="AA119" s="26" t="str">
        <f>IF(AND(Sufficient_data="Yes",Include_study="Yes",Input!Study_name&lt;&gt;"",Subgroup&lt;&gt;""),Input!Study_name,"")</f>
        <v/>
      </c>
      <c r="AB119" s="10" t="str">
        <f t="shared" si="230"/>
        <v/>
      </c>
      <c r="AC119" s="10" t="str">
        <f>IF(AND(Sufficient_data="Yes",Include_study="Yes",Subgroup&lt;&gt;""),Input!Correlation,"")</f>
        <v/>
      </c>
      <c r="AD119" s="10" t="str">
        <f t="shared" si="256"/>
        <v/>
      </c>
      <c r="AE119" s="10" t="str">
        <f t="shared" si="231"/>
        <v/>
      </c>
      <c r="AF119" s="10" t="str">
        <f t="shared" si="257"/>
        <v/>
      </c>
      <c r="AG119" s="10" t="str">
        <f t="shared" si="232"/>
        <v/>
      </c>
      <c r="AH119" s="4" t="str">
        <f t="shared" si="258"/>
        <v/>
      </c>
      <c r="AI119" s="35" t="str">
        <f t="shared" si="233"/>
        <v/>
      </c>
      <c r="AJ119" s="108" t="str">
        <f t="shared" si="234"/>
        <v/>
      </c>
      <c r="AK119" s="68" t="str">
        <f t="shared" si="235"/>
        <v/>
      </c>
      <c r="AL119" s="9"/>
      <c r="AM119" s="57" t="e">
        <f t="shared" si="259"/>
        <v>#N/A</v>
      </c>
      <c r="AN119" s="10" t="e">
        <f t="shared" si="260"/>
        <v>#N/A</v>
      </c>
      <c r="AO119" s="40" t="e">
        <f t="shared" si="261"/>
        <v>#N/A</v>
      </c>
      <c r="AP119" s="9"/>
      <c r="AQ119" s="71" t="str">
        <f t="shared" si="262"/>
        <v/>
      </c>
      <c r="AR119" s="10" t="str">
        <f>IF(AND(Sufficient_data="Yes",Include_study="Yes",Subgroup&lt;&gt;""),IF(COUNTIFS(Input!F$2:F118,"="&amp;"Yes",Input!C$2:C118,"="&amp;"Yes",Input!G$2:G118,"="&amp;Subgroup)&gt;0,"",Subgroup),"")</f>
        <v/>
      </c>
      <c r="AS119" s="26" t="str">
        <f t="shared" si="263"/>
        <v/>
      </c>
      <c r="AT119" s="14" t="str">
        <f t="shared" si="264"/>
        <v/>
      </c>
      <c r="AU119" s="10" t="str">
        <f t="shared" si="265"/>
        <v/>
      </c>
      <c r="AV119" s="19" t="str">
        <f t="shared" si="266"/>
        <v/>
      </c>
      <c r="AW119" s="10" t="str">
        <f t="shared" si="267"/>
        <v/>
      </c>
      <c r="AX119" s="10" t="str">
        <f t="shared" si="268"/>
        <v/>
      </c>
      <c r="AY119" s="10" t="str">
        <f t="shared" si="236"/>
        <v/>
      </c>
      <c r="AZ119" s="10" t="str">
        <f t="shared" si="269"/>
        <v/>
      </c>
      <c r="BA119" s="10" t="str">
        <f t="shared" si="270"/>
        <v/>
      </c>
      <c r="BB119" s="10" t="str">
        <f t="shared" si="237"/>
        <v/>
      </c>
      <c r="BC119" s="10" t="str">
        <f t="shared" si="271"/>
        <v/>
      </c>
      <c r="BD119" s="26" t="str">
        <f t="shared" si="272"/>
        <v/>
      </c>
      <c r="BE119" s="10" t="str">
        <f t="shared" si="238"/>
        <v/>
      </c>
      <c r="BF119" s="10" t="str">
        <f t="shared" si="239"/>
        <v/>
      </c>
      <c r="BG119" s="10" t="str">
        <f t="shared" si="273"/>
        <v/>
      </c>
      <c r="BH119" s="10" t="str">
        <f t="shared" si="274"/>
        <v/>
      </c>
      <c r="BI119" s="10" t="str">
        <f t="shared" si="240"/>
        <v/>
      </c>
      <c r="BJ119" s="10" t="str">
        <f t="shared" si="241"/>
        <v/>
      </c>
      <c r="BK119" s="10" t="str">
        <f t="shared" si="275"/>
        <v/>
      </c>
      <c r="BL119" s="10" t="str">
        <f t="shared" si="276"/>
        <v/>
      </c>
      <c r="BM119" s="10" t="str">
        <f t="shared" si="277"/>
        <v/>
      </c>
      <c r="BN119" s="10" t="e">
        <f t="shared" si="278"/>
        <v>#N/A</v>
      </c>
      <c r="BO119" s="10" t="str">
        <f t="shared" si="279"/>
        <v/>
      </c>
      <c r="BP119" s="10" t="str">
        <f t="shared" si="280"/>
        <v/>
      </c>
      <c r="BQ119" s="10" t="str">
        <f t="shared" si="242"/>
        <v/>
      </c>
      <c r="BR119" s="28" t="str">
        <f t="shared" si="281"/>
        <v/>
      </c>
      <c r="BS119" s="40" t="str">
        <f t="shared" si="209"/>
        <v/>
      </c>
      <c r="BX119" s="138"/>
      <c r="BY119" s="10" t="e">
        <f t="shared" si="243"/>
        <v>#N/A</v>
      </c>
      <c r="BZ119" s="10" t="e">
        <f t="shared" si="244"/>
        <v>#N/A</v>
      </c>
      <c r="CA119" s="10" t="str">
        <f t="shared" si="245"/>
        <v/>
      </c>
      <c r="CB119" s="10" t="str">
        <f>IF(AND(Sufficient_data="Yes",Include_study="Yes",Moderator&lt;&gt;""),'Moderator Analysis'!F:F-CL$2,"")</f>
        <v/>
      </c>
      <c r="CC119" s="10" t="str">
        <f>IF(AND(Sufficient_data="Yes",Include_study="Yes",Moderator&lt;&gt;""),'Moderator Analysis'!E:E-CL$3,"")</f>
        <v/>
      </c>
      <c r="CD119" s="40" t="str">
        <f>IF(AND(Sufficient_data="Yes",Include_study="Yes",Moderator&lt;&gt;""),CA:CA*('Moderator Analysis'!F:F-CL$5-CL$4*'Moderator Analysis'!E:E)^2,"")</f>
        <v/>
      </c>
      <c r="CE119" s="9"/>
      <c r="CF119" s="75" t="str">
        <f t="shared" si="282"/>
        <v/>
      </c>
      <c r="CG119" s="18" t="str">
        <f>IF(AND(Sufficient_data="Yes",Include_study="Yes",CF119&lt;&gt;""),'Moderator Analysis'!F:F-'Moderator Analysis'!J$37,"")</f>
        <v/>
      </c>
      <c r="CH119" s="18" t="str">
        <f>IF(AND(Sufficient_data="Yes",Include_study="Yes",CF119&lt;&gt;""),'Moderator Analysis'!E:E-SUMPRODUCT('Moderator Analysis'!E:E,CF:CF)/SUM(CF:CF),"")</f>
        <v/>
      </c>
      <c r="CI119" s="79" t="str">
        <f>IF(AND(Sufficient_data="Yes",Include_study="Yes",CF119&lt;&gt;""),CF:CF*('Moderator Analysis'!F:F-'Moderator Analysis'!J$29-'Moderator Analysis'!J$30*'Moderator Analysis'!E:E)^2,"")</f>
        <v/>
      </c>
      <c r="CN119" s="138"/>
      <c r="CO119" s="140"/>
      <c r="CP119" s="28" t="str">
        <f>IF(AND(Include_study="Yes",Sufficient_data="Yes"),1/'Publication Bias Analysis'!F119^2,"")</f>
        <v/>
      </c>
      <c r="CQ119" s="28" t="str">
        <f>IF(AND(Include_study="Yes",Sufficient_data="Yes"),1/('Publication Bias Analysis'!F:F^2+IF(Additional_model="Fixed effect",0,Calculations!DD$11)),"")</f>
        <v/>
      </c>
      <c r="CR119" s="28" t="str">
        <f>IF(AND(Include_study="Yes",Sufficient_data="Yes"),1/('Publication Bias Analysis'!F:F^2+IF(Additional_model="Fixed effect",0,'Publication Bias Analysis'!L$32)),"")</f>
        <v/>
      </c>
      <c r="CS119" s="28" t="str">
        <f>IF(AND(Include_study="Yes",Sufficient_data="Yes"),'Publication Bias Analysis'!E:E-IF(Trim_and_fill="Off",'Publication Bias Analysis'!I$29,'Publication Bias Analysis'!I$37),"")</f>
        <v/>
      </c>
      <c r="CT119" s="28" t="str">
        <f t="shared" si="246"/>
        <v/>
      </c>
      <c r="CU119" s="28" t="str">
        <f t="shared" si="247"/>
        <v/>
      </c>
      <c r="CV119" s="90" t="str">
        <f t="shared" si="248"/>
        <v/>
      </c>
      <c r="CW119" s="89" t="str">
        <f>IF(AND(Include_study="Yes",Sufficient_data="Yes"),CV:CV+IF(DH:DH&lt;0,-1,1)*COUNTIF(CV$2:CV118,CV:CV),"")</f>
        <v/>
      </c>
      <c r="CX119" s="89" t="str">
        <f>IF(AND(Include_study="Yes",Sufficient_data="Yes"),RANK(DL:DL,DL:DL,1)*IF(DK:DK&lt;0,-1,1)+IF(DK:DK&lt;0,-1,1)*COUNTIF(CV$2:CV118,CV:CV),"")</f>
        <v/>
      </c>
      <c r="CY119" s="89" t="str">
        <f>IF(AND(Include_study="Yes",Sufficient_data="Yes"),RANK(DO:DO,DO:DO,1)*IF(DN:DN&lt;0,-1,1)+IF(DN:DN&lt;0,-1,1)*COUNTIF(CV$2:CV118,CV:CV),"")</f>
        <v/>
      </c>
      <c r="CZ119" s="10" t="e">
        <f>IF(AND(Include_study="Yes",Sufficient_data="Yes"),'Publication Bias Analysis'!E:E,NA())</f>
        <v>#N/A</v>
      </c>
      <c r="DA119" s="40" t="e">
        <f>IF(AND(Include_study="Yes",Sufficient_data="Yes"),'Publication Bias Analysis'!F:F,NA())</f>
        <v>#N/A</v>
      </c>
      <c r="DG119" s="133"/>
      <c r="DH119" s="28" t="str">
        <f>IF(AND(Include_study="Yes",Sufficient_data="Yes"),IF('Publication Bias Analysis'!L$38="Left",CZ:CZ-'Publication Bias Analysis'!I$29,'Publication Bias Analysis'!I$29-'Publication Bias Analysis'!E:E),"")</f>
        <v/>
      </c>
      <c r="DI119" s="28" t="str">
        <f t="shared" si="211"/>
        <v/>
      </c>
      <c r="DJ119" s="40" t="str">
        <f>IF(AND(Include_study="Yes",Sufficient_data="Yes"),1/('Publication Bias Analysis'!F:F^2+IF(Additional_model="Fixed effect",0,$DS$6)),"")</f>
        <v/>
      </c>
      <c r="DK119" s="28" t="str">
        <f>IF(AND(Include_study="Yes",Sufficient_data="Yes"),IF('Publication Bias Analysis'!L$38="Left",CZ:CZ-DS$3,DS$3-'Publication Bias Analysis'!E:E),"")</f>
        <v/>
      </c>
      <c r="DL119" s="28" t="str">
        <f t="shared" si="212"/>
        <v/>
      </c>
      <c r="DM119" s="40" t="str">
        <f>IF(AND(DK119&lt;&gt;"",CW119&lt;=MAX(CW:CW)-DS$7),1/('Publication Bias Analysis'!F:F^2+IF(Additional_model="Fixed effect",0,$DS$13)),"")</f>
        <v/>
      </c>
      <c r="DN119" s="10" t="str">
        <f>IF(AND(Include_study="Yes",Sufficient_data="Yes"),IF('Publication Bias Analysis'!L$38="Left",CZ:CZ-DS$10,DS$10-CZ:CZ),"")</f>
        <v/>
      </c>
      <c r="DO119" s="10" t="str">
        <f t="shared" si="213"/>
        <v/>
      </c>
      <c r="DP119" s="40" t="str">
        <f t="shared" si="249"/>
        <v/>
      </c>
      <c r="EG119" s="133"/>
      <c r="EH119" s="10" t="str">
        <f t="shared" si="207"/>
        <v/>
      </c>
      <c r="EI119" s="40" t="str">
        <f>IF(AND(Include_study="Yes",Sufficient_data="Yes"),Z_score-('Publication Bias Analysis'!P$3+'Publication Bias Analysis'!P$4*Inverse_standard_error),"")</f>
        <v/>
      </c>
      <c r="EK119" s="133"/>
      <c r="EL119" s="10" t="str">
        <f>IF(AND(Include_study="Yes",Sufficient_data="Yes"),(CZ:CZ-SUMPRODUCT(Calculations!CP:CP,'Publication Bias Analysis'!E:E)/SUM(Calculations!CP:CP))/(SQRT(EM:EM)),"")</f>
        <v/>
      </c>
      <c r="EM119" s="10" t="str">
        <f>IF(AND(Include_study="Yes",Sufficient_data="Yes"),'Publication Bias Analysis'!F:F^2-1/(SUM(Calculations!CP:CP)),"")</f>
        <v/>
      </c>
      <c r="EN119" s="14" t="str">
        <f t="shared" si="214"/>
        <v/>
      </c>
      <c r="EO119" s="14" t="str">
        <f t="shared" si="215"/>
        <v/>
      </c>
      <c r="EP119" s="14" t="str">
        <f>IF(AND(Include_study="Yes",Sufficient_data="Yes"),COUNTIFS(EN$2:EN118,"&lt;"&amp;EN119,EO$2:EO118,"&lt;"&amp;EO119)+COUNTIFS(EN120:EN$201,"&lt;"&amp;EN119,EO120:EO$201,"&lt;"&amp;EO119)+COUNTIFS(EN$2:EN118,"&gt;"&amp;EN119,EO$2:EO118,"&gt;"&amp;EO119)+COUNTIFS(EN120:EN$201,"&gt;"&amp;EN119,EO120:EO$201,"&gt;"&amp;EO119),"")</f>
        <v/>
      </c>
      <c r="EQ119" s="83" t="str">
        <f>IF(AND(Include_study="Yes",Sufficient_data="Yes"),COUNTIFS(EN$2:EN118,"&lt;"&amp;EN119,EO$2:EO118,"&gt;"&amp;EO119)+COUNTIFS(EN120:EN$201,"&lt;"&amp;EN119,EO120:EO$201,"&gt;"&amp;EO119)+COUNTIFS(EN$2:EN118,"&gt;"&amp;EN119,EO$2:EO118,"&lt;"&amp;EO119)+COUNTIFS(EN120:EN$201,"&gt;"&amp;EN119,EO120:EO$201,"&lt;"&amp;EO119),"")</f>
        <v/>
      </c>
      <c r="ES119" s="133"/>
      <c r="EX119" s="133"/>
      <c r="EY119" s="10" t="e">
        <f t="shared" si="250"/>
        <v>#N/A</v>
      </c>
      <c r="EZ119" s="10" t="e">
        <f t="shared" si="251"/>
        <v>#N/A</v>
      </c>
      <c r="FA119" s="10" t="str">
        <f t="shared" si="252"/>
        <v/>
      </c>
      <c r="FB119" s="40" t="str">
        <f>IF(AND(Include_study="Yes",Sufficient_data="Yes"),Z_score-('Publication Bias Analysis'!AK147+'Publication Bias Analysis'!AK$31*Inverse_standard_error),"")</f>
        <v/>
      </c>
      <c r="FH119" s="133"/>
      <c r="FI119" s="14" t="str">
        <f>IF(Z_score&lt;&gt;"",RANK('Publication Bias Analysis'!AS:AS,'Publication Bias Analysis'!AS:AS,1)+COUNTIF('Publication Bias Analysis'!AS$2:AS118,'Publication Bias Analysis'!AS119),"")</f>
        <v/>
      </c>
      <c r="FJ119" s="10" t="str">
        <f t="shared" si="253"/>
        <v/>
      </c>
      <c r="FK119" s="10" t="e">
        <f>IF(AND(Include_study="Yes",Sufficient_data="Yes"),'Publication Bias Analysis'!AR119,NA())</f>
        <v>#N/A</v>
      </c>
      <c r="FL119" s="28" t="e">
        <f>IF(AND(Include_study="Yes",Sufficient_data="Yes"),'Publication Bias Analysis'!AS119,NA())</f>
        <v>#N/A</v>
      </c>
      <c r="FM119" s="10" t="str">
        <f>IF(AND(Include_study="Yes",Sufficient_data="Yes"),'Publication Bias Analysis'!AR:AR-AVERAGE('Publication Bias Analysis'!AR:AR),"")</f>
        <v/>
      </c>
      <c r="FN119" s="40" t="str">
        <f>IF(AND(Include_study="Yes",Sufficient_data="Yes"),FL:FL-('Publication Bias Analysis'!AV$30+FK:FK*'Publication Bias Analysis'!AV$31),"")</f>
        <v/>
      </c>
      <c r="FT119" s="133"/>
      <c r="FU119" s="10" t="str">
        <f t="shared" si="254"/>
        <v/>
      </c>
      <c r="FV119" s="19" t="str">
        <f t="shared" si="283"/>
        <v/>
      </c>
      <c r="FW119" s="40" t="str">
        <f t="shared" si="210"/>
        <v/>
      </c>
    </row>
    <row r="120" spans="1:179" x14ac:dyDescent="0.2">
      <c r="A120" s="129"/>
      <c r="B120" s="26" t="str">
        <f t="shared" si="255"/>
        <v/>
      </c>
      <c r="C120" s="26" t="str">
        <f>IF(B120&lt;&gt;"",IF(B120=0,COUNTIF(B$2:B119,0)+1,COUNTIF(B$2:B119,B120)+B120+COUNTIF(B:B,0)),"")</f>
        <v/>
      </c>
      <c r="D120" s="26" t="str">
        <f t="shared" si="216"/>
        <v/>
      </c>
      <c r="E120" s="10" t="str">
        <f>IF(AND(Sufficient_data="Yes",Include_study="Yes",Input!Study_name&lt;&gt;""),Input!Study_name,"")</f>
        <v/>
      </c>
      <c r="F120" s="10" t="str">
        <f>IF(AND(Sufficient_data="Yes",Include_study="Yes"),Input!Correlation,"")</f>
        <v/>
      </c>
      <c r="G120" s="10" t="str">
        <f t="shared" si="217"/>
        <v/>
      </c>
      <c r="H120" s="10" t="str">
        <f>IF(AND(Sufficient_data="Yes",Include_study="Yes"),Input!Number_of_subjects,"")</f>
        <v/>
      </c>
      <c r="I120" s="10" t="str">
        <f t="shared" si="218"/>
        <v/>
      </c>
      <c r="J120" s="10" t="str">
        <f t="shared" si="219"/>
        <v/>
      </c>
      <c r="K120" s="10" t="str">
        <f t="shared" si="220"/>
        <v/>
      </c>
      <c r="L120" s="10" t="str">
        <f t="shared" si="221"/>
        <v/>
      </c>
      <c r="M120" s="10" t="str">
        <f t="shared" si="222"/>
        <v/>
      </c>
      <c r="N120" s="10" t="str">
        <f t="shared" si="223"/>
        <v/>
      </c>
      <c r="O120" s="106" t="str">
        <f t="shared" si="224"/>
        <v/>
      </c>
      <c r="P120" s="68" t="str">
        <f t="shared" si="225"/>
        <v/>
      </c>
      <c r="R120" s="57" t="e">
        <f t="shared" si="226"/>
        <v>#N/A</v>
      </c>
      <c r="S120" s="10" t="e">
        <f t="shared" si="227"/>
        <v>#N/A</v>
      </c>
      <c r="T120" s="40" t="e">
        <f t="shared" si="228"/>
        <v>#N/A</v>
      </c>
      <c r="Y120" s="129"/>
      <c r="Z120" s="26" t="str">
        <f t="shared" si="229"/>
        <v/>
      </c>
      <c r="AA120" s="26" t="str">
        <f>IF(AND(Sufficient_data="Yes",Include_study="Yes",Input!Study_name&lt;&gt;"",Subgroup&lt;&gt;""),Input!Study_name,"")</f>
        <v/>
      </c>
      <c r="AB120" s="10" t="str">
        <f t="shared" si="230"/>
        <v/>
      </c>
      <c r="AC120" s="10" t="str">
        <f>IF(AND(Sufficient_data="Yes",Include_study="Yes",Subgroup&lt;&gt;""),Input!Correlation,"")</f>
        <v/>
      </c>
      <c r="AD120" s="10" t="str">
        <f t="shared" si="256"/>
        <v/>
      </c>
      <c r="AE120" s="10" t="str">
        <f t="shared" si="231"/>
        <v/>
      </c>
      <c r="AF120" s="10" t="str">
        <f t="shared" si="257"/>
        <v/>
      </c>
      <c r="AG120" s="10" t="str">
        <f t="shared" si="232"/>
        <v/>
      </c>
      <c r="AH120" s="4" t="str">
        <f t="shared" si="258"/>
        <v/>
      </c>
      <c r="AI120" s="35" t="str">
        <f t="shared" si="233"/>
        <v/>
      </c>
      <c r="AJ120" s="108" t="str">
        <f t="shared" si="234"/>
        <v/>
      </c>
      <c r="AK120" s="68" t="str">
        <f t="shared" si="235"/>
        <v/>
      </c>
      <c r="AL120" s="9"/>
      <c r="AM120" s="57" t="e">
        <f t="shared" si="259"/>
        <v>#N/A</v>
      </c>
      <c r="AN120" s="10" t="e">
        <f t="shared" si="260"/>
        <v>#N/A</v>
      </c>
      <c r="AO120" s="40" t="e">
        <f t="shared" si="261"/>
        <v>#N/A</v>
      </c>
      <c r="AP120" s="9"/>
      <c r="AQ120" s="71" t="str">
        <f t="shared" si="262"/>
        <v/>
      </c>
      <c r="AR120" s="10" t="str">
        <f>IF(AND(Sufficient_data="Yes",Include_study="Yes",Subgroup&lt;&gt;""),IF(COUNTIFS(Input!F$2:F119,"="&amp;"Yes",Input!C$2:C119,"="&amp;"Yes",Input!G$2:G119,"="&amp;Subgroup)&gt;0,"",Subgroup),"")</f>
        <v/>
      </c>
      <c r="AS120" s="26" t="str">
        <f t="shared" si="263"/>
        <v/>
      </c>
      <c r="AT120" s="14" t="str">
        <f t="shared" si="264"/>
        <v/>
      </c>
      <c r="AU120" s="10" t="str">
        <f t="shared" si="265"/>
        <v/>
      </c>
      <c r="AV120" s="19" t="str">
        <f t="shared" si="266"/>
        <v/>
      </c>
      <c r="AW120" s="10" t="str">
        <f t="shared" si="267"/>
        <v/>
      </c>
      <c r="AX120" s="10" t="str">
        <f t="shared" si="268"/>
        <v/>
      </c>
      <c r="AY120" s="10" t="str">
        <f t="shared" si="236"/>
        <v/>
      </c>
      <c r="AZ120" s="10" t="str">
        <f t="shared" si="269"/>
        <v/>
      </c>
      <c r="BA120" s="10" t="str">
        <f t="shared" si="270"/>
        <v/>
      </c>
      <c r="BB120" s="10" t="str">
        <f t="shared" si="237"/>
        <v/>
      </c>
      <c r="BC120" s="10" t="str">
        <f t="shared" si="271"/>
        <v/>
      </c>
      <c r="BD120" s="26" t="str">
        <f t="shared" si="272"/>
        <v/>
      </c>
      <c r="BE120" s="10" t="str">
        <f t="shared" si="238"/>
        <v/>
      </c>
      <c r="BF120" s="10" t="str">
        <f t="shared" si="239"/>
        <v/>
      </c>
      <c r="BG120" s="10" t="str">
        <f t="shared" si="273"/>
        <v/>
      </c>
      <c r="BH120" s="10" t="str">
        <f t="shared" si="274"/>
        <v/>
      </c>
      <c r="BI120" s="10" t="str">
        <f t="shared" si="240"/>
        <v/>
      </c>
      <c r="BJ120" s="10" t="str">
        <f t="shared" si="241"/>
        <v/>
      </c>
      <c r="BK120" s="10" t="str">
        <f t="shared" si="275"/>
        <v/>
      </c>
      <c r="BL120" s="10" t="str">
        <f t="shared" si="276"/>
        <v/>
      </c>
      <c r="BM120" s="10" t="str">
        <f t="shared" si="277"/>
        <v/>
      </c>
      <c r="BN120" s="10" t="e">
        <f t="shared" si="278"/>
        <v>#N/A</v>
      </c>
      <c r="BO120" s="10" t="str">
        <f t="shared" si="279"/>
        <v/>
      </c>
      <c r="BP120" s="10" t="str">
        <f t="shared" si="280"/>
        <v/>
      </c>
      <c r="BQ120" s="10" t="str">
        <f t="shared" si="242"/>
        <v/>
      </c>
      <c r="BR120" s="28" t="str">
        <f t="shared" si="281"/>
        <v/>
      </c>
      <c r="BS120" s="40" t="str">
        <f t="shared" si="209"/>
        <v/>
      </c>
      <c r="BX120" s="138"/>
      <c r="BY120" s="10" t="e">
        <f t="shared" si="243"/>
        <v>#N/A</v>
      </c>
      <c r="BZ120" s="10" t="e">
        <f t="shared" si="244"/>
        <v>#N/A</v>
      </c>
      <c r="CA120" s="10" t="str">
        <f t="shared" si="245"/>
        <v/>
      </c>
      <c r="CB120" s="10" t="str">
        <f>IF(AND(Sufficient_data="Yes",Include_study="Yes",Moderator&lt;&gt;""),'Moderator Analysis'!F:F-CL$2,"")</f>
        <v/>
      </c>
      <c r="CC120" s="10" t="str">
        <f>IF(AND(Sufficient_data="Yes",Include_study="Yes",Moderator&lt;&gt;""),'Moderator Analysis'!E:E-CL$3,"")</f>
        <v/>
      </c>
      <c r="CD120" s="40" t="str">
        <f>IF(AND(Sufficient_data="Yes",Include_study="Yes",Moderator&lt;&gt;""),CA:CA*('Moderator Analysis'!F:F-CL$5-CL$4*'Moderator Analysis'!E:E)^2,"")</f>
        <v/>
      </c>
      <c r="CE120" s="9"/>
      <c r="CF120" s="75" t="str">
        <f t="shared" si="282"/>
        <v/>
      </c>
      <c r="CG120" s="18" t="str">
        <f>IF(AND(Sufficient_data="Yes",Include_study="Yes",CF120&lt;&gt;""),'Moderator Analysis'!F:F-'Moderator Analysis'!J$37,"")</f>
        <v/>
      </c>
      <c r="CH120" s="18" t="str">
        <f>IF(AND(Sufficient_data="Yes",Include_study="Yes",CF120&lt;&gt;""),'Moderator Analysis'!E:E-SUMPRODUCT('Moderator Analysis'!E:E,CF:CF)/SUM(CF:CF),"")</f>
        <v/>
      </c>
      <c r="CI120" s="79" t="str">
        <f>IF(AND(Sufficient_data="Yes",Include_study="Yes",CF120&lt;&gt;""),CF:CF*('Moderator Analysis'!F:F-'Moderator Analysis'!J$29-'Moderator Analysis'!J$30*'Moderator Analysis'!E:E)^2,"")</f>
        <v/>
      </c>
      <c r="CN120" s="138"/>
      <c r="CO120" s="140"/>
      <c r="CP120" s="28" t="str">
        <f>IF(AND(Include_study="Yes",Sufficient_data="Yes"),1/'Publication Bias Analysis'!F120^2,"")</f>
        <v/>
      </c>
      <c r="CQ120" s="28" t="str">
        <f>IF(AND(Include_study="Yes",Sufficient_data="Yes"),1/('Publication Bias Analysis'!F:F^2+IF(Additional_model="Fixed effect",0,Calculations!DD$11)),"")</f>
        <v/>
      </c>
      <c r="CR120" s="28" t="str">
        <f>IF(AND(Include_study="Yes",Sufficient_data="Yes"),1/('Publication Bias Analysis'!F:F^2+IF(Additional_model="Fixed effect",0,'Publication Bias Analysis'!L$32)),"")</f>
        <v/>
      </c>
      <c r="CS120" s="28" t="str">
        <f>IF(AND(Include_study="Yes",Sufficient_data="Yes"),'Publication Bias Analysis'!E:E-IF(Trim_and_fill="Off",'Publication Bias Analysis'!I$29,'Publication Bias Analysis'!I$37),"")</f>
        <v/>
      </c>
      <c r="CT120" s="28" t="str">
        <f t="shared" si="246"/>
        <v/>
      </c>
      <c r="CU120" s="28" t="str">
        <f t="shared" si="247"/>
        <v/>
      </c>
      <c r="CV120" s="90" t="str">
        <f t="shared" si="248"/>
        <v/>
      </c>
      <c r="CW120" s="89" t="str">
        <f>IF(AND(Include_study="Yes",Sufficient_data="Yes"),CV:CV+IF(DH:DH&lt;0,-1,1)*COUNTIF(CV$2:CV119,CV:CV),"")</f>
        <v/>
      </c>
      <c r="CX120" s="89" t="str">
        <f>IF(AND(Include_study="Yes",Sufficient_data="Yes"),RANK(DL:DL,DL:DL,1)*IF(DK:DK&lt;0,-1,1)+IF(DK:DK&lt;0,-1,1)*COUNTIF(CV$2:CV119,CV:CV),"")</f>
        <v/>
      </c>
      <c r="CY120" s="89" t="str">
        <f>IF(AND(Include_study="Yes",Sufficient_data="Yes"),RANK(DO:DO,DO:DO,1)*IF(DN:DN&lt;0,-1,1)+IF(DN:DN&lt;0,-1,1)*COUNTIF(CV$2:CV119,CV:CV),"")</f>
        <v/>
      </c>
      <c r="CZ120" s="10" t="e">
        <f>IF(AND(Include_study="Yes",Sufficient_data="Yes"),'Publication Bias Analysis'!E:E,NA())</f>
        <v>#N/A</v>
      </c>
      <c r="DA120" s="40" t="e">
        <f>IF(AND(Include_study="Yes",Sufficient_data="Yes"),'Publication Bias Analysis'!F:F,NA())</f>
        <v>#N/A</v>
      </c>
      <c r="DG120" s="133"/>
      <c r="DH120" s="28" t="str">
        <f>IF(AND(Include_study="Yes",Sufficient_data="Yes"),IF('Publication Bias Analysis'!L$38="Left",CZ:CZ-'Publication Bias Analysis'!I$29,'Publication Bias Analysis'!I$29-'Publication Bias Analysis'!E:E),"")</f>
        <v/>
      </c>
      <c r="DI120" s="28" t="str">
        <f t="shared" si="211"/>
        <v/>
      </c>
      <c r="DJ120" s="40" t="str">
        <f>IF(AND(Include_study="Yes",Sufficient_data="Yes"),1/('Publication Bias Analysis'!F:F^2+IF(Additional_model="Fixed effect",0,$DS$6)),"")</f>
        <v/>
      </c>
      <c r="DK120" s="28" t="str">
        <f>IF(AND(Include_study="Yes",Sufficient_data="Yes"),IF('Publication Bias Analysis'!L$38="Left",CZ:CZ-DS$3,DS$3-'Publication Bias Analysis'!E:E),"")</f>
        <v/>
      </c>
      <c r="DL120" s="28" t="str">
        <f t="shared" si="212"/>
        <v/>
      </c>
      <c r="DM120" s="40" t="str">
        <f>IF(AND(DK120&lt;&gt;"",CW120&lt;=MAX(CW:CW)-DS$7),1/('Publication Bias Analysis'!F:F^2+IF(Additional_model="Fixed effect",0,$DS$13)),"")</f>
        <v/>
      </c>
      <c r="DN120" s="10" t="str">
        <f>IF(AND(Include_study="Yes",Sufficient_data="Yes"),IF('Publication Bias Analysis'!L$38="Left",CZ:CZ-DS$10,DS$10-CZ:CZ),"")</f>
        <v/>
      </c>
      <c r="DO120" s="10" t="str">
        <f t="shared" si="213"/>
        <v/>
      </c>
      <c r="DP120" s="40" t="str">
        <f t="shared" si="249"/>
        <v/>
      </c>
      <c r="EG120" s="133"/>
      <c r="EH120" s="10" t="str">
        <f t="shared" si="207"/>
        <v/>
      </c>
      <c r="EI120" s="40" t="str">
        <f>IF(AND(Include_study="Yes",Sufficient_data="Yes"),Z_score-('Publication Bias Analysis'!P$3+'Publication Bias Analysis'!P$4*Inverse_standard_error),"")</f>
        <v/>
      </c>
      <c r="EK120" s="133"/>
      <c r="EL120" s="10" t="str">
        <f>IF(AND(Include_study="Yes",Sufficient_data="Yes"),(CZ:CZ-SUMPRODUCT(Calculations!CP:CP,'Publication Bias Analysis'!E:E)/SUM(Calculations!CP:CP))/(SQRT(EM:EM)),"")</f>
        <v/>
      </c>
      <c r="EM120" s="10" t="str">
        <f>IF(AND(Include_study="Yes",Sufficient_data="Yes"),'Publication Bias Analysis'!F:F^2-1/(SUM(Calculations!CP:CP)),"")</f>
        <v/>
      </c>
      <c r="EN120" s="14" t="str">
        <f t="shared" si="214"/>
        <v/>
      </c>
      <c r="EO120" s="14" t="str">
        <f t="shared" si="215"/>
        <v/>
      </c>
      <c r="EP120" s="14" t="str">
        <f>IF(AND(Include_study="Yes",Sufficient_data="Yes"),COUNTIFS(EN$2:EN119,"&lt;"&amp;EN120,EO$2:EO119,"&lt;"&amp;EO120)+COUNTIFS(EN121:EN$201,"&lt;"&amp;EN120,EO121:EO$201,"&lt;"&amp;EO120)+COUNTIFS(EN$2:EN119,"&gt;"&amp;EN120,EO$2:EO119,"&gt;"&amp;EO120)+COUNTIFS(EN121:EN$201,"&gt;"&amp;EN120,EO121:EO$201,"&gt;"&amp;EO120),"")</f>
        <v/>
      </c>
      <c r="EQ120" s="83" t="str">
        <f>IF(AND(Include_study="Yes",Sufficient_data="Yes"),COUNTIFS(EN$2:EN119,"&lt;"&amp;EN120,EO$2:EO119,"&gt;"&amp;EO120)+COUNTIFS(EN121:EN$201,"&lt;"&amp;EN120,EO121:EO$201,"&gt;"&amp;EO120)+COUNTIFS(EN$2:EN119,"&gt;"&amp;EN120,EO$2:EO119,"&lt;"&amp;EO120)+COUNTIFS(EN121:EN$201,"&gt;"&amp;EN120,EO121:EO$201,"&lt;"&amp;EO120),"")</f>
        <v/>
      </c>
      <c r="ES120" s="133"/>
      <c r="EX120" s="133"/>
      <c r="EY120" s="10" t="e">
        <f t="shared" si="250"/>
        <v>#N/A</v>
      </c>
      <c r="EZ120" s="10" t="e">
        <f t="shared" si="251"/>
        <v>#N/A</v>
      </c>
      <c r="FA120" s="10" t="str">
        <f t="shared" si="252"/>
        <v/>
      </c>
      <c r="FB120" s="40" t="str">
        <f>IF(AND(Include_study="Yes",Sufficient_data="Yes"),Z_score-('Publication Bias Analysis'!AK148+'Publication Bias Analysis'!AK$31*Inverse_standard_error),"")</f>
        <v/>
      </c>
      <c r="FH120" s="133"/>
      <c r="FI120" s="14" t="str">
        <f>IF(Z_score&lt;&gt;"",RANK('Publication Bias Analysis'!AS:AS,'Publication Bias Analysis'!AS:AS,1)+COUNTIF('Publication Bias Analysis'!AS$2:AS119,'Publication Bias Analysis'!AS120),"")</f>
        <v/>
      </c>
      <c r="FJ120" s="10" t="str">
        <f t="shared" si="253"/>
        <v/>
      </c>
      <c r="FK120" s="10" t="e">
        <f>IF(AND(Include_study="Yes",Sufficient_data="Yes"),'Publication Bias Analysis'!AR120,NA())</f>
        <v>#N/A</v>
      </c>
      <c r="FL120" s="28" t="e">
        <f>IF(AND(Include_study="Yes",Sufficient_data="Yes"),'Publication Bias Analysis'!AS120,NA())</f>
        <v>#N/A</v>
      </c>
      <c r="FM120" s="10" t="str">
        <f>IF(AND(Include_study="Yes",Sufficient_data="Yes"),'Publication Bias Analysis'!AR:AR-AVERAGE('Publication Bias Analysis'!AR:AR),"")</f>
        <v/>
      </c>
      <c r="FN120" s="40" t="str">
        <f>IF(AND(Include_study="Yes",Sufficient_data="Yes"),FL:FL-('Publication Bias Analysis'!AV$30+FK:FK*'Publication Bias Analysis'!AV$31),"")</f>
        <v/>
      </c>
      <c r="FT120" s="133"/>
      <c r="FU120" s="10" t="str">
        <f t="shared" si="254"/>
        <v/>
      </c>
      <c r="FV120" s="19" t="str">
        <f t="shared" si="283"/>
        <v/>
      </c>
      <c r="FW120" s="40" t="str">
        <f t="shared" si="210"/>
        <v/>
      </c>
    </row>
    <row r="121" spans="1:179" x14ac:dyDescent="0.2">
      <c r="A121" s="129"/>
      <c r="B121" s="26" t="str">
        <f t="shared" si="255"/>
        <v/>
      </c>
      <c r="C121" s="26" t="str">
        <f>IF(B121&lt;&gt;"",IF(B121=0,COUNTIF(B$2:B120,0)+1,COUNTIF(B$2:B120,B121)+B121+COUNTIF(B:B,0)),"")</f>
        <v/>
      </c>
      <c r="D121" s="26" t="str">
        <f t="shared" si="216"/>
        <v/>
      </c>
      <c r="E121" s="10" t="str">
        <f>IF(AND(Sufficient_data="Yes",Include_study="Yes",Input!Study_name&lt;&gt;""),Input!Study_name,"")</f>
        <v/>
      </c>
      <c r="F121" s="10" t="str">
        <f>IF(AND(Sufficient_data="Yes",Include_study="Yes"),Input!Correlation,"")</f>
        <v/>
      </c>
      <c r="G121" s="10" t="str">
        <f t="shared" si="217"/>
        <v/>
      </c>
      <c r="H121" s="10" t="str">
        <f>IF(AND(Sufficient_data="Yes",Include_study="Yes"),Input!Number_of_subjects,"")</f>
        <v/>
      </c>
      <c r="I121" s="10" t="str">
        <f t="shared" si="218"/>
        <v/>
      </c>
      <c r="J121" s="10" t="str">
        <f t="shared" si="219"/>
        <v/>
      </c>
      <c r="K121" s="10" t="str">
        <f t="shared" si="220"/>
        <v/>
      </c>
      <c r="L121" s="10" t="str">
        <f t="shared" si="221"/>
        <v/>
      </c>
      <c r="M121" s="10" t="str">
        <f t="shared" si="222"/>
        <v/>
      </c>
      <c r="N121" s="10" t="str">
        <f t="shared" si="223"/>
        <v/>
      </c>
      <c r="O121" s="106" t="str">
        <f t="shared" si="224"/>
        <v/>
      </c>
      <c r="P121" s="68" t="str">
        <f t="shared" si="225"/>
        <v/>
      </c>
      <c r="R121" s="57" t="e">
        <f t="shared" si="226"/>
        <v>#N/A</v>
      </c>
      <c r="S121" s="10" t="e">
        <f t="shared" si="227"/>
        <v>#N/A</v>
      </c>
      <c r="T121" s="40" t="e">
        <f t="shared" si="228"/>
        <v>#N/A</v>
      </c>
      <c r="Y121" s="129"/>
      <c r="Z121" s="26" t="str">
        <f t="shared" si="229"/>
        <v/>
      </c>
      <c r="AA121" s="26" t="str">
        <f>IF(AND(Sufficient_data="Yes",Include_study="Yes",Input!Study_name&lt;&gt;"",Subgroup&lt;&gt;""),Input!Study_name,"")</f>
        <v/>
      </c>
      <c r="AB121" s="10" t="str">
        <f t="shared" si="230"/>
        <v/>
      </c>
      <c r="AC121" s="10" t="str">
        <f>IF(AND(Sufficient_data="Yes",Include_study="Yes",Subgroup&lt;&gt;""),Input!Correlation,"")</f>
        <v/>
      </c>
      <c r="AD121" s="10" t="str">
        <f t="shared" si="256"/>
        <v/>
      </c>
      <c r="AE121" s="10" t="str">
        <f t="shared" si="231"/>
        <v/>
      </c>
      <c r="AF121" s="10" t="str">
        <f t="shared" si="257"/>
        <v/>
      </c>
      <c r="AG121" s="10" t="str">
        <f t="shared" si="232"/>
        <v/>
      </c>
      <c r="AH121" s="4" t="str">
        <f t="shared" si="258"/>
        <v/>
      </c>
      <c r="AI121" s="35" t="str">
        <f t="shared" si="233"/>
        <v/>
      </c>
      <c r="AJ121" s="108" t="str">
        <f t="shared" si="234"/>
        <v/>
      </c>
      <c r="AK121" s="68" t="str">
        <f t="shared" si="235"/>
        <v/>
      </c>
      <c r="AL121" s="9"/>
      <c r="AM121" s="57" t="e">
        <f t="shared" si="259"/>
        <v>#N/A</v>
      </c>
      <c r="AN121" s="10" t="e">
        <f t="shared" si="260"/>
        <v>#N/A</v>
      </c>
      <c r="AO121" s="40" t="e">
        <f t="shared" si="261"/>
        <v>#N/A</v>
      </c>
      <c r="AP121" s="9"/>
      <c r="AQ121" s="71" t="str">
        <f t="shared" si="262"/>
        <v/>
      </c>
      <c r="AR121" s="10" t="str">
        <f>IF(AND(Sufficient_data="Yes",Include_study="Yes",Subgroup&lt;&gt;""),IF(COUNTIFS(Input!F$2:F120,"="&amp;"Yes",Input!C$2:C120,"="&amp;"Yes",Input!G$2:G120,"="&amp;Subgroup)&gt;0,"",Subgroup),"")</f>
        <v/>
      </c>
      <c r="AS121" s="26" t="str">
        <f t="shared" si="263"/>
        <v/>
      </c>
      <c r="AT121" s="14" t="str">
        <f t="shared" si="264"/>
        <v/>
      </c>
      <c r="AU121" s="10" t="str">
        <f t="shared" si="265"/>
        <v/>
      </c>
      <c r="AV121" s="19" t="str">
        <f t="shared" si="266"/>
        <v/>
      </c>
      <c r="AW121" s="10" t="str">
        <f t="shared" si="267"/>
        <v/>
      </c>
      <c r="AX121" s="10" t="str">
        <f t="shared" si="268"/>
        <v/>
      </c>
      <c r="AY121" s="10" t="str">
        <f t="shared" si="236"/>
        <v/>
      </c>
      <c r="AZ121" s="10" t="str">
        <f t="shared" si="269"/>
        <v/>
      </c>
      <c r="BA121" s="10" t="str">
        <f t="shared" si="270"/>
        <v/>
      </c>
      <c r="BB121" s="10" t="str">
        <f t="shared" si="237"/>
        <v/>
      </c>
      <c r="BC121" s="10" t="str">
        <f t="shared" si="271"/>
        <v/>
      </c>
      <c r="BD121" s="26" t="str">
        <f t="shared" si="272"/>
        <v/>
      </c>
      <c r="BE121" s="10" t="str">
        <f t="shared" si="238"/>
        <v/>
      </c>
      <c r="BF121" s="10" t="str">
        <f t="shared" si="239"/>
        <v/>
      </c>
      <c r="BG121" s="10" t="str">
        <f t="shared" si="273"/>
        <v/>
      </c>
      <c r="BH121" s="10" t="str">
        <f t="shared" si="274"/>
        <v/>
      </c>
      <c r="BI121" s="10" t="str">
        <f t="shared" si="240"/>
        <v/>
      </c>
      <c r="BJ121" s="10" t="str">
        <f t="shared" si="241"/>
        <v/>
      </c>
      <c r="BK121" s="10" t="str">
        <f t="shared" si="275"/>
        <v/>
      </c>
      <c r="BL121" s="10" t="str">
        <f t="shared" si="276"/>
        <v/>
      </c>
      <c r="BM121" s="10" t="str">
        <f t="shared" si="277"/>
        <v/>
      </c>
      <c r="BN121" s="10" t="e">
        <f t="shared" si="278"/>
        <v>#N/A</v>
      </c>
      <c r="BO121" s="10" t="str">
        <f t="shared" si="279"/>
        <v/>
      </c>
      <c r="BP121" s="10" t="str">
        <f t="shared" si="280"/>
        <v/>
      </c>
      <c r="BQ121" s="10" t="str">
        <f t="shared" si="242"/>
        <v/>
      </c>
      <c r="BR121" s="28" t="str">
        <f t="shared" si="281"/>
        <v/>
      </c>
      <c r="BS121" s="40" t="str">
        <f t="shared" si="209"/>
        <v/>
      </c>
      <c r="BX121" s="138"/>
      <c r="BY121" s="10" t="e">
        <f t="shared" si="243"/>
        <v>#N/A</v>
      </c>
      <c r="BZ121" s="10" t="e">
        <f t="shared" si="244"/>
        <v>#N/A</v>
      </c>
      <c r="CA121" s="10" t="str">
        <f t="shared" si="245"/>
        <v/>
      </c>
      <c r="CB121" s="10" t="str">
        <f>IF(AND(Sufficient_data="Yes",Include_study="Yes",Moderator&lt;&gt;""),'Moderator Analysis'!F:F-CL$2,"")</f>
        <v/>
      </c>
      <c r="CC121" s="10" t="str">
        <f>IF(AND(Sufficient_data="Yes",Include_study="Yes",Moderator&lt;&gt;""),'Moderator Analysis'!E:E-CL$3,"")</f>
        <v/>
      </c>
      <c r="CD121" s="40" t="str">
        <f>IF(AND(Sufficient_data="Yes",Include_study="Yes",Moderator&lt;&gt;""),CA:CA*('Moderator Analysis'!F:F-CL$5-CL$4*'Moderator Analysis'!E:E)^2,"")</f>
        <v/>
      </c>
      <c r="CE121" s="9"/>
      <c r="CF121" s="75" t="str">
        <f t="shared" si="282"/>
        <v/>
      </c>
      <c r="CG121" s="18" t="str">
        <f>IF(AND(Sufficient_data="Yes",Include_study="Yes",CF121&lt;&gt;""),'Moderator Analysis'!F:F-'Moderator Analysis'!J$37,"")</f>
        <v/>
      </c>
      <c r="CH121" s="18" t="str">
        <f>IF(AND(Sufficient_data="Yes",Include_study="Yes",CF121&lt;&gt;""),'Moderator Analysis'!E:E-SUMPRODUCT('Moderator Analysis'!E:E,CF:CF)/SUM(CF:CF),"")</f>
        <v/>
      </c>
      <c r="CI121" s="79" t="str">
        <f>IF(AND(Sufficient_data="Yes",Include_study="Yes",CF121&lt;&gt;""),CF:CF*('Moderator Analysis'!F:F-'Moderator Analysis'!J$29-'Moderator Analysis'!J$30*'Moderator Analysis'!E:E)^2,"")</f>
        <v/>
      </c>
      <c r="CN121" s="138"/>
      <c r="CO121" s="140"/>
      <c r="CP121" s="28" t="str">
        <f>IF(AND(Include_study="Yes",Sufficient_data="Yes"),1/'Publication Bias Analysis'!F121^2,"")</f>
        <v/>
      </c>
      <c r="CQ121" s="28" t="str">
        <f>IF(AND(Include_study="Yes",Sufficient_data="Yes"),1/('Publication Bias Analysis'!F:F^2+IF(Additional_model="Fixed effect",0,Calculations!DD$11)),"")</f>
        <v/>
      </c>
      <c r="CR121" s="28" t="str">
        <f>IF(AND(Include_study="Yes",Sufficient_data="Yes"),1/('Publication Bias Analysis'!F:F^2+IF(Additional_model="Fixed effect",0,'Publication Bias Analysis'!L$32)),"")</f>
        <v/>
      </c>
      <c r="CS121" s="28" t="str">
        <f>IF(AND(Include_study="Yes",Sufficient_data="Yes"),'Publication Bias Analysis'!E:E-IF(Trim_and_fill="Off",'Publication Bias Analysis'!I$29,'Publication Bias Analysis'!I$37),"")</f>
        <v/>
      </c>
      <c r="CT121" s="28" t="str">
        <f t="shared" si="246"/>
        <v/>
      </c>
      <c r="CU121" s="28" t="str">
        <f t="shared" si="247"/>
        <v/>
      </c>
      <c r="CV121" s="90" t="str">
        <f t="shared" si="248"/>
        <v/>
      </c>
      <c r="CW121" s="89" t="str">
        <f>IF(AND(Include_study="Yes",Sufficient_data="Yes"),CV:CV+IF(DH:DH&lt;0,-1,1)*COUNTIF(CV$2:CV120,CV:CV),"")</f>
        <v/>
      </c>
      <c r="CX121" s="89" t="str">
        <f>IF(AND(Include_study="Yes",Sufficient_data="Yes"),RANK(DL:DL,DL:DL,1)*IF(DK:DK&lt;0,-1,1)+IF(DK:DK&lt;0,-1,1)*COUNTIF(CV$2:CV120,CV:CV),"")</f>
        <v/>
      </c>
      <c r="CY121" s="89" t="str">
        <f>IF(AND(Include_study="Yes",Sufficient_data="Yes"),RANK(DO:DO,DO:DO,1)*IF(DN:DN&lt;0,-1,1)+IF(DN:DN&lt;0,-1,1)*COUNTIF(CV$2:CV120,CV:CV),"")</f>
        <v/>
      </c>
      <c r="CZ121" s="10" t="e">
        <f>IF(AND(Include_study="Yes",Sufficient_data="Yes"),'Publication Bias Analysis'!E:E,NA())</f>
        <v>#N/A</v>
      </c>
      <c r="DA121" s="40" t="e">
        <f>IF(AND(Include_study="Yes",Sufficient_data="Yes"),'Publication Bias Analysis'!F:F,NA())</f>
        <v>#N/A</v>
      </c>
      <c r="DG121" s="133"/>
      <c r="DH121" s="28" t="str">
        <f>IF(AND(Include_study="Yes",Sufficient_data="Yes"),IF('Publication Bias Analysis'!L$38="Left",CZ:CZ-'Publication Bias Analysis'!I$29,'Publication Bias Analysis'!I$29-'Publication Bias Analysis'!E:E),"")</f>
        <v/>
      </c>
      <c r="DI121" s="28" t="str">
        <f t="shared" si="211"/>
        <v/>
      </c>
      <c r="DJ121" s="40" t="str">
        <f>IF(AND(Include_study="Yes",Sufficient_data="Yes"),1/('Publication Bias Analysis'!F:F^2+IF(Additional_model="Fixed effect",0,$DS$6)),"")</f>
        <v/>
      </c>
      <c r="DK121" s="28" t="str">
        <f>IF(AND(Include_study="Yes",Sufficient_data="Yes"),IF('Publication Bias Analysis'!L$38="Left",CZ:CZ-DS$3,DS$3-'Publication Bias Analysis'!E:E),"")</f>
        <v/>
      </c>
      <c r="DL121" s="28" t="str">
        <f t="shared" si="212"/>
        <v/>
      </c>
      <c r="DM121" s="40" t="str">
        <f>IF(AND(DK121&lt;&gt;"",CW121&lt;=MAX(CW:CW)-DS$7),1/('Publication Bias Analysis'!F:F^2+IF(Additional_model="Fixed effect",0,$DS$13)),"")</f>
        <v/>
      </c>
      <c r="DN121" s="10" t="str">
        <f>IF(AND(Include_study="Yes",Sufficient_data="Yes"),IF('Publication Bias Analysis'!L$38="Left",CZ:CZ-DS$10,DS$10-CZ:CZ),"")</f>
        <v/>
      </c>
      <c r="DO121" s="10" t="str">
        <f t="shared" si="213"/>
        <v/>
      </c>
      <c r="DP121" s="40" t="str">
        <f t="shared" si="249"/>
        <v/>
      </c>
      <c r="EG121" s="133"/>
      <c r="EH121" s="10" t="str">
        <f t="shared" si="207"/>
        <v/>
      </c>
      <c r="EI121" s="40" t="str">
        <f>IF(AND(Include_study="Yes",Sufficient_data="Yes"),Z_score-('Publication Bias Analysis'!P$3+'Publication Bias Analysis'!P$4*Inverse_standard_error),"")</f>
        <v/>
      </c>
      <c r="EK121" s="133"/>
      <c r="EL121" s="10" t="str">
        <f>IF(AND(Include_study="Yes",Sufficient_data="Yes"),(CZ:CZ-SUMPRODUCT(Calculations!CP:CP,'Publication Bias Analysis'!E:E)/SUM(Calculations!CP:CP))/(SQRT(EM:EM)),"")</f>
        <v/>
      </c>
      <c r="EM121" s="10" t="str">
        <f>IF(AND(Include_study="Yes",Sufficient_data="Yes"),'Publication Bias Analysis'!F:F^2-1/(SUM(Calculations!CP:CP)),"")</f>
        <v/>
      </c>
      <c r="EN121" s="14" t="str">
        <f t="shared" si="214"/>
        <v/>
      </c>
      <c r="EO121" s="14" t="str">
        <f t="shared" si="215"/>
        <v/>
      </c>
      <c r="EP121" s="14" t="str">
        <f>IF(AND(Include_study="Yes",Sufficient_data="Yes"),COUNTIFS(EN$2:EN120,"&lt;"&amp;EN121,EO$2:EO120,"&lt;"&amp;EO121)+COUNTIFS(EN122:EN$201,"&lt;"&amp;EN121,EO122:EO$201,"&lt;"&amp;EO121)+COUNTIFS(EN$2:EN120,"&gt;"&amp;EN121,EO$2:EO120,"&gt;"&amp;EO121)+COUNTIFS(EN122:EN$201,"&gt;"&amp;EN121,EO122:EO$201,"&gt;"&amp;EO121),"")</f>
        <v/>
      </c>
      <c r="EQ121" s="83" t="str">
        <f>IF(AND(Include_study="Yes",Sufficient_data="Yes"),COUNTIFS(EN$2:EN120,"&lt;"&amp;EN121,EO$2:EO120,"&gt;"&amp;EO121)+COUNTIFS(EN122:EN$201,"&lt;"&amp;EN121,EO122:EO$201,"&gt;"&amp;EO121)+COUNTIFS(EN$2:EN120,"&gt;"&amp;EN121,EO$2:EO120,"&lt;"&amp;EO121)+COUNTIFS(EN122:EN$201,"&gt;"&amp;EN121,EO122:EO$201,"&lt;"&amp;EO121),"")</f>
        <v/>
      </c>
      <c r="ES121" s="133"/>
      <c r="EX121" s="133"/>
      <c r="EY121" s="10" t="e">
        <f t="shared" si="250"/>
        <v>#N/A</v>
      </c>
      <c r="EZ121" s="10" t="e">
        <f t="shared" si="251"/>
        <v>#N/A</v>
      </c>
      <c r="FA121" s="10" t="str">
        <f t="shared" si="252"/>
        <v/>
      </c>
      <c r="FB121" s="40" t="str">
        <f>IF(AND(Include_study="Yes",Sufficient_data="Yes"),Z_score-('Publication Bias Analysis'!AK149+'Publication Bias Analysis'!AK$31*Inverse_standard_error),"")</f>
        <v/>
      </c>
      <c r="FH121" s="133"/>
      <c r="FI121" s="14" t="str">
        <f>IF(Z_score&lt;&gt;"",RANK('Publication Bias Analysis'!AS:AS,'Publication Bias Analysis'!AS:AS,1)+COUNTIF('Publication Bias Analysis'!AS$2:AS120,'Publication Bias Analysis'!AS121),"")</f>
        <v/>
      </c>
      <c r="FJ121" s="10" t="str">
        <f t="shared" si="253"/>
        <v/>
      </c>
      <c r="FK121" s="10" t="e">
        <f>IF(AND(Include_study="Yes",Sufficient_data="Yes"),'Publication Bias Analysis'!AR121,NA())</f>
        <v>#N/A</v>
      </c>
      <c r="FL121" s="28" t="e">
        <f>IF(AND(Include_study="Yes",Sufficient_data="Yes"),'Publication Bias Analysis'!AS121,NA())</f>
        <v>#N/A</v>
      </c>
      <c r="FM121" s="10" t="str">
        <f>IF(AND(Include_study="Yes",Sufficient_data="Yes"),'Publication Bias Analysis'!AR:AR-AVERAGE('Publication Bias Analysis'!AR:AR),"")</f>
        <v/>
      </c>
      <c r="FN121" s="40" t="str">
        <f>IF(AND(Include_study="Yes",Sufficient_data="Yes"),FL:FL-('Publication Bias Analysis'!AV$30+FK:FK*'Publication Bias Analysis'!AV$31),"")</f>
        <v/>
      </c>
      <c r="FT121" s="133"/>
      <c r="FU121" s="10" t="str">
        <f t="shared" si="254"/>
        <v/>
      </c>
      <c r="FV121" s="19" t="str">
        <f t="shared" si="283"/>
        <v/>
      </c>
      <c r="FW121" s="40" t="str">
        <f t="shared" si="210"/>
        <v/>
      </c>
    </row>
    <row r="122" spans="1:179" x14ac:dyDescent="0.2">
      <c r="A122" s="129"/>
      <c r="B122" s="26" t="str">
        <f t="shared" si="255"/>
        <v/>
      </c>
      <c r="C122" s="26" t="str">
        <f>IF(B122&lt;&gt;"",IF(B122=0,COUNTIF(B$2:B121,0)+1,COUNTIF(B$2:B121,B122)+B122+COUNTIF(B:B,0)),"")</f>
        <v/>
      </c>
      <c r="D122" s="26" t="str">
        <f t="shared" si="216"/>
        <v/>
      </c>
      <c r="E122" s="10" t="str">
        <f>IF(AND(Sufficient_data="Yes",Include_study="Yes",Input!Study_name&lt;&gt;""),Input!Study_name,"")</f>
        <v/>
      </c>
      <c r="F122" s="10" t="str">
        <f>IF(AND(Sufficient_data="Yes",Include_study="Yes"),Input!Correlation,"")</f>
        <v/>
      </c>
      <c r="G122" s="10" t="str">
        <f t="shared" si="217"/>
        <v/>
      </c>
      <c r="H122" s="10" t="str">
        <f>IF(AND(Sufficient_data="Yes",Include_study="Yes"),Input!Number_of_subjects,"")</f>
        <v/>
      </c>
      <c r="I122" s="10" t="str">
        <f t="shared" si="218"/>
        <v/>
      </c>
      <c r="J122" s="10" t="str">
        <f t="shared" si="219"/>
        <v/>
      </c>
      <c r="K122" s="10" t="str">
        <f t="shared" si="220"/>
        <v/>
      </c>
      <c r="L122" s="10" t="str">
        <f t="shared" si="221"/>
        <v/>
      </c>
      <c r="M122" s="10" t="str">
        <f t="shared" si="222"/>
        <v/>
      </c>
      <c r="N122" s="10" t="str">
        <f t="shared" si="223"/>
        <v/>
      </c>
      <c r="O122" s="106" t="str">
        <f t="shared" si="224"/>
        <v/>
      </c>
      <c r="P122" s="68" t="str">
        <f t="shared" si="225"/>
        <v/>
      </c>
      <c r="R122" s="57" t="e">
        <f t="shared" si="226"/>
        <v>#N/A</v>
      </c>
      <c r="S122" s="10" t="e">
        <f t="shared" si="227"/>
        <v>#N/A</v>
      </c>
      <c r="T122" s="40" t="e">
        <f t="shared" si="228"/>
        <v>#N/A</v>
      </c>
      <c r="Y122" s="129"/>
      <c r="Z122" s="26" t="str">
        <f t="shared" si="229"/>
        <v/>
      </c>
      <c r="AA122" s="26" t="str">
        <f>IF(AND(Sufficient_data="Yes",Include_study="Yes",Input!Study_name&lt;&gt;"",Subgroup&lt;&gt;""),Input!Study_name,"")</f>
        <v/>
      </c>
      <c r="AB122" s="10" t="str">
        <f t="shared" si="230"/>
        <v/>
      </c>
      <c r="AC122" s="10" t="str">
        <f>IF(AND(Sufficient_data="Yes",Include_study="Yes",Subgroup&lt;&gt;""),Input!Correlation,"")</f>
        <v/>
      </c>
      <c r="AD122" s="10" t="str">
        <f t="shared" si="256"/>
        <v/>
      </c>
      <c r="AE122" s="10" t="str">
        <f t="shared" si="231"/>
        <v/>
      </c>
      <c r="AF122" s="10" t="str">
        <f t="shared" si="257"/>
        <v/>
      </c>
      <c r="AG122" s="10" t="str">
        <f t="shared" si="232"/>
        <v/>
      </c>
      <c r="AH122" s="4" t="str">
        <f t="shared" si="258"/>
        <v/>
      </c>
      <c r="AI122" s="35" t="str">
        <f t="shared" si="233"/>
        <v/>
      </c>
      <c r="AJ122" s="108" t="str">
        <f t="shared" si="234"/>
        <v/>
      </c>
      <c r="AK122" s="68" t="str">
        <f t="shared" si="235"/>
        <v/>
      </c>
      <c r="AL122" s="9"/>
      <c r="AM122" s="57" t="e">
        <f t="shared" si="259"/>
        <v>#N/A</v>
      </c>
      <c r="AN122" s="10" t="e">
        <f t="shared" si="260"/>
        <v>#N/A</v>
      </c>
      <c r="AO122" s="40" t="e">
        <f t="shared" si="261"/>
        <v>#N/A</v>
      </c>
      <c r="AP122" s="9"/>
      <c r="AQ122" s="71" t="str">
        <f t="shared" si="262"/>
        <v/>
      </c>
      <c r="AR122" s="10" t="str">
        <f>IF(AND(Sufficient_data="Yes",Include_study="Yes",Subgroup&lt;&gt;""),IF(COUNTIFS(Input!F$2:F121,"="&amp;"Yes",Input!C$2:C121,"="&amp;"Yes",Input!G$2:G121,"="&amp;Subgroup)&gt;0,"",Subgroup),"")</f>
        <v/>
      </c>
      <c r="AS122" s="26" t="str">
        <f t="shared" si="263"/>
        <v/>
      </c>
      <c r="AT122" s="14" t="str">
        <f t="shared" si="264"/>
        <v/>
      </c>
      <c r="AU122" s="10" t="str">
        <f t="shared" si="265"/>
        <v/>
      </c>
      <c r="AV122" s="19" t="str">
        <f t="shared" si="266"/>
        <v/>
      </c>
      <c r="AW122" s="10" t="str">
        <f t="shared" si="267"/>
        <v/>
      </c>
      <c r="AX122" s="10" t="str">
        <f t="shared" si="268"/>
        <v/>
      </c>
      <c r="AY122" s="10" t="str">
        <f t="shared" si="236"/>
        <v/>
      </c>
      <c r="AZ122" s="10" t="str">
        <f t="shared" si="269"/>
        <v/>
      </c>
      <c r="BA122" s="10" t="str">
        <f t="shared" si="270"/>
        <v/>
      </c>
      <c r="BB122" s="10" t="str">
        <f t="shared" si="237"/>
        <v/>
      </c>
      <c r="BC122" s="10" t="str">
        <f t="shared" si="271"/>
        <v/>
      </c>
      <c r="BD122" s="26" t="str">
        <f t="shared" si="272"/>
        <v/>
      </c>
      <c r="BE122" s="10" t="str">
        <f t="shared" si="238"/>
        <v/>
      </c>
      <c r="BF122" s="10" t="str">
        <f t="shared" si="239"/>
        <v/>
      </c>
      <c r="BG122" s="10" t="str">
        <f t="shared" si="273"/>
        <v/>
      </c>
      <c r="BH122" s="10" t="str">
        <f t="shared" si="274"/>
        <v/>
      </c>
      <c r="BI122" s="10" t="str">
        <f t="shared" si="240"/>
        <v/>
      </c>
      <c r="BJ122" s="10" t="str">
        <f t="shared" si="241"/>
        <v/>
      </c>
      <c r="BK122" s="10" t="str">
        <f t="shared" si="275"/>
        <v/>
      </c>
      <c r="BL122" s="10" t="str">
        <f t="shared" si="276"/>
        <v/>
      </c>
      <c r="BM122" s="10" t="str">
        <f t="shared" si="277"/>
        <v/>
      </c>
      <c r="BN122" s="10" t="e">
        <f t="shared" si="278"/>
        <v>#N/A</v>
      </c>
      <c r="BO122" s="10" t="str">
        <f t="shared" si="279"/>
        <v/>
      </c>
      <c r="BP122" s="10" t="str">
        <f t="shared" si="280"/>
        <v/>
      </c>
      <c r="BQ122" s="10" t="str">
        <f t="shared" si="242"/>
        <v/>
      </c>
      <c r="BR122" s="28" t="str">
        <f t="shared" si="281"/>
        <v/>
      </c>
      <c r="BS122" s="40" t="str">
        <f t="shared" si="209"/>
        <v/>
      </c>
      <c r="BX122" s="138"/>
      <c r="BY122" s="10" t="e">
        <f t="shared" si="243"/>
        <v>#N/A</v>
      </c>
      <c r="BZ122" s="10" t="e">
        <f t="shared" si="244"/>
        <v>#N/A</v>
      </c>
      <c r="CA122" s="10" t="str">
        <f t="shared" si="245"/>
        <v/>
      </c>
      <c r="CB122" s="10" t="str">
        <f>IF(AND(Sufficient_data="Yes",Include_study="Yes",Moderator&lt;&gt;""),'Moderator Analysis'!F:F-CL$2,"")</f>
        <v/>
      </c>
      <c r="CC122" s="10" t="str">
        <f>IF(AND(Sufficient_data="Yes",Include_study="Yes",Moderator&lt;&gt;""),'Moderator Analysis'!E:E-CL$3,"")</f>
        <v/>
      </c>
      <c r="CD122" s="40" t="str">
        <f>IF(AND(Sufficient_data="Yes",Include_study="Yes",Moderator&lt;&gt;""),CA:CA*('Moderator Analysis'!F:F-CL$5-CL$4*'Moderator Analysis'!E:E)^2,"")</f>
        <v/>
      </c>
      <c r="CE122" s="9"/>
      <c r="CF122" s="75" t="str">
        <f t="shared" si="282"/>
        <v/>
      </c>
      <c r="CG122" s="18" t="str">
        <f>IF(AND(Sufficient_data="Yes",Include_study="Yes",CF122&lt;&gt;""),'Moderator Analysis'!F:F-'Moderator Analysis'!J$37,"")</f>
        <v/>
      </c>
      <c r="CH122" s="18" t="str">
        <f>IF(AND(Sufficient_data="Yes",Include_study="Yes",CF122&lt;&gt;""),'Moderator Analysis'!E:E-SUMPRODUCT('Moderator Analysis'!E:E,CF:CF)/SUM(CF:CF),"")</f>
        <v/>
      </c>
      <c r="CI122" s="79" t="str">
        <f>IF(AND(Sufficient_data="Yes",Include_study="Yes",CF122&lt;&gt;""),CF:CF*('Moderator Analysis'!F:F-'Moderator Analysis'!J$29-'Moderator Analysis'!J$30*'Moderator Analysis'!E:E)^2,"")</f>
        <v/>
      </c>
      <c r="CN122" s="138"/>
      <c r="CO122" s="140"/>
      <c r="CP122" s="28" t="str">
        <f>IF(AND(Include_study="Yes",Sufficient_data="Yes"),1/'Publication Bias Analysis'!F122^2,"")</f>
        <v/>
      </c>
      <c r="CQ122" s="28" t="str">
        <f>IF(AND(Include_study="Yes",Sufficient_data="Yes"),1/('Publication Bias Analysis'!F:F^2+IF(Additional_model="Fixed effect",0,Calculations!DD$11)),"")</f>
        <v/>
      </c>
      <c r="CR122" s="28" t="str">
        <f>IF(AND(Include_study="Yes",Sufficient_data="Yes"),1/('Publication Bias Analysis'!F:F^2+IF(Additional_model="Fixed effect",0,'Publication Bias Analysis'!L$32)),"")</f>
        <v/>
      </c>
      <c r="CS122" s="28" t="str">
        <f>IF(AND(Include_study="Yes",Sufficient_data="Yes"),'Publication Bias Analysis'!E:E-IF(Trim_and_fill="Off",'Publication Bias Analysis'!I$29,'Publication Bias Analysis'!I$37),"")</f>
        <v/>
      </c>
      <c r="CT122" s="28" t="str">
        <f t="shared" si="246"/>
        <v/>
      </c>
      <c r="CU122" s="28" t="str">
        <f t="shared" si="247"/>
        <v/>
      </c>
      <c r="CV122" s="90" t="str">
        <f t="shared" si="248"/>
        <v/>
      </c>
      <c r="CW122" s="89" t="str">
        <f>IF(AND(Include_study="Yes",Sufficient_data="Yes"),CV:CV+IF(DH:DH&lt;0,-1,1)*COUNTIF(CV$2:CV121,CV:CV),"")</f>
        <v/>
      </c>
      <c r="CX122" s="89" t="str">
        <f>IF(AND(Include_study="Yes",Sufficient_data="Yes"),RANK(DL:DL,DL:DL,1)*IF(DK:DK&lt;0,-1,1)+IF(DK:DK&lt;0,-1,1)*COUNTIF(CV$2:CV121,CV:CV),"")</f>
        <v/>
      </c>
      <c r="CY122" s="89" t="str">
        <f>IF(AND(Include_study="Yes",Sufficient_data="Yes"),RANK(DO:DO,DO:DO,1)*IF(DN:DN&lt;0,-1,1)+IF(DN:DN&lt;0,-1,1)*COUNTIF(CV$2:CV121,CV:CV),"")</f>
        <v/>
      </c>
      <c r="CZ122" s="10" t="e">
        <f>IF(AND(Include_study="Yes",Sufficient_data="Yes"),'Publication Bias Analysis'!E:E,NA())</f>
        <v>#N/A</v>
      </c>
      <c r="DA122" s="40" t="e">
        <f>IF(AND(Include_study="Yes",Sufficient_data="Yes"),'Publication Bias Analysis'!F:F,NA())</f>
        <v>#N/A</v>
      </c>
      <c r="DG122" s="133"/>
      <c r="DH122" s="28" t="str">
        <f>IF(AND(Include_study="Yes",Sufficient_data="Yes"),IF('Publication Bias Analysis'!L$38="Left",CZ:CZ-'Publication Bias Analysis'!I$29,'Publication Bias Analysis'!I$29-'Publication Bias Analysis'!E:E),"")</f>
        <v/>
      </c>
      <c r="DI122" s="28" t="str">
        <f t="shared" si="211"/>
        <v/>
      </c>
      <c r="DJ122" s="40" t="str">
        <f>IF(AND(Include_study="Yes",Sufficient_data="Yes"),1/('Publication Bias Analysis'!F:F^2+IF(Additional_model="Fixed effect",0,$DS$6)),"")</f>
        <v/>
      </c>
      <c r="DK122" s="28" t="str">
        <f>IF(AND(Include_study="Yes",Sufficient_data="Yes"),IF('Publication Bias Analysis'!L$38="Left",CZ:CZ-DS$3,DS$3-'Publication Bias Analysis'!E:E),"")</f>
        <v/>
      </c>
      <c r="DL122" s="28" t="str">
        <f t="shared" si="212"/>
        <v/>
      </c>
      <c r="DM122" s="40" t="str">
        <f>IF(AND(DK122&lt;&gt;"",CW122&lt;=MAX(CW:CW)-DS$7),1/('Publication Bias Analysis'!F:F^2+IF(Additional_model="Fixed effect",0,$DS$13)),"")</f>
        <v/>
      </c>
      <c r="DN122" s="10" t="str">
        <f>IF(AND(Include_study="Yes",Sufficient_data="Yes"),IF('Publication Bias Analysis'!L$38="Left",CZ:CZ-DS$10,DS$10-CZ:CZ),"")</f>
        <v/>
      </c>
      <c r="DO122" s="10" t="str">
        <f t="shared" si="213"/>
        <v/>
      </c>
      <c r="DP122" s="40" t="str">
        <f t="shared" si="249"/>
        <v/>
      </c>
      <c r="EG122" s="133"/>
      <c r="EH122" s="10" t="str">
        <f t="shared" si="207"/>
        <v/>
      </c>
      <c r="EI122" s="40" t="str">
        <f>IF(AND(Include_study="Yes",Sufficient_data="Yes"),Z_score-('Publication Bias Analysis'!P$3+'Publication Bias Analysis'!P$4*Inverse_standard_error),"")</f>
        <v/>
      </c>
      <c r="EK122" s="133"/>
      <c r="EL122" s="10" t="str">
        <f>IF(AND(Include_study="Yes",Sufficient_data="Yes"),(CZ:CZ-SUMPRODUCT(Calculations!CP:CP,'Publication Bias Analysis'!E:E)/SUM(Calculations!CP:CP))/(SQRT(EM:EM)),"")</f>
        <v/>
      </c>
      <c r="EM122" s="10" t="str">
        <f>IF(AND(Include_study="Yes",Sufficient_data="Yes"),'Publication Bias Analysis'!F:F^2-1/(SUM(Calculations!CP:CP)),"")</f>
        <v/>
      </c>
      <c r="EN122" s="14" t="str">
        <f t="shared" si="214"/>
        <v/>
      </c>
      <c r="EO122" s="14" t="str">
        <f t="shared" si="215"/>
        <v/>
      </c>
      <c r="EP122" s="14" t="str">
        <f>IF(AND(Include_study="Yes",Sufficient_data="Yes"),COUNTIFS(EN$2:EN121,"&lt;"&amp;EN122,EO$2:EO121,"&lt;"&amp;EO122)+COUNTIFS(EN123:EN$201,"&lt;"&amp;EN122,EO123:EO$201,"&lt;"&amp;EO122)+COUNTIFS(EN$2:EN121,"&gt;"&amp;EN122,EO$2:EO121,"&gt;"&amp;EO122)+COUNTIFS(EN123:EN$201,"&gt;"&amp;EN122,EO123:EO$201,"&gt;"&amp;EO122),"")</f>
        <v/>
      </c>
      <c r="EQ122" s="83" t="str">
        <f>IF(AND(Include_study="Yes",Sufficient_data="Yes"),COUNTIFS(EN$2:EN121,"&lt;"&amp;EN122,EO$2:EO121,"&gt;"&amp;EO122)+COUNTIFS(EN123:EN$201,"&lt;"&amp;EN122,EO123:EO$201,"&gt;"&amp;EO122)+COUNTIFS(EN$2:EN121,"&gt;"&amp;EN122,EO$2:EO121,"&lt;"&amp;EO122)+COUNTIFS(EN123:EN$201,"&gt;"&amp;EN122,EO123:EO$201,"&lt;"&amp;EO122),"")</f>
        <v/>
      </c>
      <c r="ES122" s="133"/>
      <c r="EX122" s="133"/>
      <c r="EY122" s="10" t="e">
        <f t="shared" si="250"/>
        <v>#N/A</v>
      </c>
      <c r="EZ122" s="10" t="e">
        <f t="shared" si="251"/>
        <v>#N/A</v>
      </c>
      <c r="FA122" s="10" t="str">
        <f t="shared" si="252"/>
        <v/>
      </c>
      <c r="FB122" s="40" t="str">
        <f>IF(AND(Include_study="Yes",Sufficient_data="Yes"),Z_score-('Publication Bias Analysis'!AK150+'Publication Bias Analysis'!AK$31*Inverse_standard_error),"")</f>
        <v/>
      </c>
      <c r="FH122" s="133"/>
      <c r="FI122" s="14" t="str">
        <f>IF(Z_score&lt;&gt;"",RANK('Publication Bias Analysis'!AS:AS,'Publication Bias Analysis'!AS:AS,1)+COUNTIF('Publication Bias Analysis'!AS$2:AS121,'Publication Bias Analysis'!AS122),"")</f>
        <v/>
      </c>
      <c r="FJ122" s="10" t="str">
        <f t="shared" si="253"/>
        <v/>
      </c>
      <c r="FK122" s="10" t="e">
        <f>IF(AND(Include_study="Yes",Sufficient_data="Yes"),'Publication Bias Analysis'!AR122,NA())</f>
        <v>#N/A</v>
      </c>
      <c r="FL122" s="28" t="e">
        <f>IF(AND(Include_study="Yes",Sufficient_data="Yes"),'Publication Bias Analysis'!AS122,NA())</f>
        <v>#N/A</v>
      </c>
      <c r="FM122" s="10" t="str">
        <f>IF(AND(Include_study="Yes",Sufficient_data="Yes"),'Publication Bias Analysis'!AR:AR-AVERAGE('Publication Bias Analysis'!AR:AR),"")</f>
        <v/>
      </c>
      <c r="FN122" s="40" t="str">
        <f>IF(AND(Include_study="Yes",Sufficient_data="Yes"),FL:FL-('Publication Bias Analysis'!AV$30+FK:FK*'Publication Bias Analysis'!AV$31),"")</f>
        <v/>
      </c>
      <c r="FT122" s="133"/>
      <c r="FU122" s="10" t="str">
        <f t="shared" si="254"/>
        <v/>
      </c>
      <c r="FV122" s="19" t="str">
        <f t="shared" si="283"/>
        <v/>
      </c>
      <c r="FW122" s="40" t="str">
        <f t="shared" si="210"/>
        <v/>
      </c>
    </row>
    <row r="123" spans="1:179" x14ac:dyDescent="0.2">
      <c r="A123" s="129"/>
      <c r="B123" s="26" t="str">
        <f t="shared" si="255"/>
        <v/>
      </c>
      <c r="C123" s="26" t="str">
        <f>IF(B123&lt;&gt;"",IF(B123=0,COUNTIF(B$2:B122,0)+1,COUNTIF(B$2:B122,B123)+B123+COUNTIF(B:B,0)),"")</f>
        <v/>
      </c>
      <c r="D123" s="26" t="str">
        <f t="shared" si="216"/>
        <v/>
      </c>
      <c r="E123" s="10" t="str">
        <f>IF(AND(Sufficient_data="Yes",Include_study="Yes",Input!Study_name&lt;&gt;""),Input!Study_name,"")</f>
        <v/>
      </c>
      <c r="F123" s="10" t="str">
        <f>IF(AND(Sufficient_data="Yes",Include_study="Yes"),Input!Correlation,"")</f>
        <v/>
      </c>
      <c r="G123" s="10" t="str">
        <f t="shared" si="217"/>
        <v/>
      </c>
      <c r="H123" s="10" t="str">
        <f>IF(AND(Sufficient_data="Yes",Include_study="Yes"),Input!Number_of_subjects,"")</f>
        <v/>
      </c>
      <c r="I123" s="10" t="str">
        <f t="shared" si="218"/>
        <v/>
      </c>
      <c r="J123" s="10" t="str">
        <f t="shared" si="219"/>
        <v/>
      </c>
      <c r="K123" s="10" t="str">
        <f t="shared" si="220"/>
        <v/>
      </c>
      <c r="L123" s="10" t="str">
        <f t="shared" si="221"/>
        <v/>
      </c>
      <c r="M123" s="10" t="str">
        <f t="shared" si="222"/>
        <v/>
      </c>
      <c r="N123" s="10" t="str">
        <f t="shared" si="223"/>
        <v/>
      </c>
      <c r="O123" s="106" t="str">
        <f t="shared" si="224"/>
        <v/>
      </c>
      <c r="P123" s="68" t="str">
        <f t="shared" si="225"/>
        <v/>
      </c>
      <c r="R123" s="57" t="e">
        <f t="shared" si="226"/>
        <v>#N/A</v>
      </c>
      <c r="S123" s="10" t="e">
        <f t="shared" si="227"/>
        <v>#N/A</v>
      </c>
      <c r="T123" s="40" t="e">
        <f t="shared" si="228"/>
        <v>#N/A</v>
      </c>
      <c r="Y123" s="129"/>
      <c r="Z123" s="26" t="str">
        <f t="shared" si="229"/>
        <v/>
      </c>
      <c r="AA123" s="26" t="str">
        <f>IF(AND(Sufficient_data="Yes",Include_study="Yes",Input!Study_name&lt;&gt;"",Subgroup&lt;&gt;""),Input!Study_name,"")</f>
        <v/>
      </c>
      <c r="AB123" s="10" t="str">
        <f t="shared" si="230"/>
        <v/>
      </c>
      <c r="AC123" s="10" t="str">
        <f>IF(AND(Sufficient_data="Yes",Include_study="Yes",Subgroup&lt;&gt;""),Input!Correlation,"")</f>
        <v/>
      </c>
      <c r="AD123" s="10" t="str">
        <f t="shared" si="256"/>
        <v/>
      </c>
      <c r="AE123" s="10" t="str">
        <f t="shared" si="231"/>
        <v/>
      </c>
      <c r="AF123" s="10" t="str">
        <f t="shared" si="257"/>
        <v/>
      </c>
      <c r="AG123" s="10" t="str">
        <f t="shared" si="232"/>
        <v/>
      </c>
      <c r="AH123" s="4" t="str">
        <f t="shared" si="258"/>
        <v/>
      </c>
      <c r="AI123" s="35" t="str">
        <f t="shared" si="233"/>
        <v/>
      </c>
      <c r="AJ123" s="108" t="str">
        <f t="shared" si="234"/>
        <v/>
      </c>
      <c r="AK123" s="68" t="str">
        <f t="shared" si="235"/>
        <v/>
      </c>
      <c r="AL123" s="9"/>
      <c r="AM123" s="57" t="e">
        <f t="shared" si="259"/>
        <v>#N/A</v>
      </c>
      <c r="AN123" s="10" t="e">
        <f t="shared" si="260"/>
        <v>#N/A</v>
      </c>
      <c r="AO123" s="40" t="e">
        <f t="shared" si="261"/>
        <v>#N/A</v>
      </c>
      <c r="AP123" s="9"/>
      <c r="AQ123" s="71" t="str">
        <f t="shared" si="262"/>
        <v/>
      </c>
      <c r="AR123" s="10" t="str">
        <f>IF(AND(Sufficient_data="Yes",Include_study="Yes",Subgroup&lt;&gt;""),IF(COUNTIFS(Input!F$2:F122,"="&amp;"Yes",Input!C$2:C122,"="&amp;"Yes",Input!G$2:G122,"="&amp;Subgroup)&gt;0,"",Subgroup),"")</f>
        <v/>
      </c>
      <c r="AS123" s="26" t="str">
        <f t="shared" si="263"/>
        <v/>
      </c>
      <c r="AT123" s="14" t="str">
        <f t="shared" si="264"/>
        <v/>
      </c>
      <c r="AU123" s="10" t="str">
        <f t="shared" si="265"/>
        <v/>
      </c>
      <c r="AV123" s="19" t="str">
        <f t="shared" si="266"/>
        <v/>
      </c>
      <c r="AW123" s="10" t="str">
        <f t="shared" si="267"/>
        <v/>
      </c>
      <c r="AX123" s="10" t="str">
        <f t="shared" si="268"/>
        <v/>
      </c>
      <c r="AY123" s="10" t="str">
        <f t="shared" si="236"/>
        <v/>
      </c>
      <c r="AZ123" s="10" t="str">
        <f t="shared" si="269"/>
        <v/>
      </c>
      <c r="BA123" s="10" t="str">
        <f t="shared" si="270"/>
        <v/>
      </c>
      <c r="BB123" s="10" t="str">
        <f t="shared" si="237"/>
        <v/>
      </c>
      <c r="BC123" s="10" t="str">
        <f t="shared" si="271"/>
        <v/>
      </c>
      <c r="BD123" s="26" t="str">
        <f t="shared" si="272"/>
        <v/>
      </c>
      <c r="BE123" s="10" t="str">
        <f t="shared" si="238"/>
        <v/>
      </c>
      <c r="BF123" s="10" t="str">
        <f t="shared" si="239"/>
        <v/>
      </c>
      <c r="BG123" s="10" t="str">
        <f t="shared" si="273"/>
        <v/>
      </c>
      <c r="BH123" s="10" t="str">
        <f t="shared" si="274"/>
        <v/>
      </c>
      <c r="BI123" s="10" t="str">
        <f t="shared" si="240"/>
        <v/>
      </c>
      <c r="BJ123" s="10" t="str">
        <f t="shared" si="241"/>
        <v/>
      </c>
      <c r="BK123" s="10" t="str">
        <f t="shared" si="275"/>
        <v/>
      </c>
      <c r="BL123" s="10" t="str">
        <f t="shared" si="276"/>
        <v/>
      </c>
      <c r="BM123" s="10" t="str">
        <f t="shared" si="277"/>
        <v/>
      </c>
      <c r="BN123" s="10" t="e">
        <f t="shared" si="278"/>
        <v>#N/A</v>
      </c>
      <c r="BO123" s="10" t="str">
        <f t="shared" si="279"/>
        <v/>
      </c>
      <c r="BP123" s="10" t="str">
        <f t="shared" si="280"/>
        <v/>
      </c>
      <c r="BQ123" s="10" t="str">
        <f t="shared" si="242"/>
        <v/>
      </c>
      <c r="BR123" s="28" t="str">
        <f t="shared" si="281"/>
        <v/>
      </c>
      <c r="BS123" s="40" t="str">
        <f t="shared" si="209"/>
        <v/>
      </c>
      <c r="BX123" s="138"/>
      <c r="BY123" s="10" t="e">
        <f t="shared" si="243"/>
        <v>#N/A</v>
      </c>
      <c r="BZ123" s="10" t="e">
        <f t="shared" si="244"/>
        <v>#N/A</v>
      </c>
      <c r="CA123" s="10" t="str">
        <f t="shared" si="245"/>
        <v/>
      </c>
      <c r="CB123" s="10" t="str">
        <f>IF(AND(Sufficient_data="Yes",Include_study="Yes",Moderator&lt;&gt;""),'Moderator Analysis'!F:F-CL$2,"")</f>
        <v/>
      </c>
      <c r="CC123" s="10" t="str">
        <f>IF(AND(Sufficient_data="Yes",Include_study="Yes",Moderator&lt;&gt;""),'Moderator Analysis'!E:E-CL$3,"")</f>
        <v/>
      </c>
      <c r="CD123" s="40" t="str">
        <f>IF(AND(Sufficient_data="Yes",Include_study="Yes",Moderator&lt;&gt;""),CA:CA*('Moderator Analysis'!F:F-CL$5-CL$4*'Moderator Analysis'!E:E)^2,"")</f>
        <v/>
      </c>
      <c r="CE123" s="9"/>
      <c r="CF123" s="75" t="str">
        <f t="shared" si="282"/>
        <v/>
      </c>
      <c r="CG123" s="18" t="str">
        <f>IF(AND(Sufficient_data="Yes",Include_study="Yes",CF123&lt;&gt;""),'Moderator Analysis'!F:F-'Moderator Analysis'!J$37,"")</f>
        <v/>
      </c>
      <c r="CH123" s="18" t="str">
        <f>IF(AND(Sufficient_data="Yes",Include_study="Yes",CF123&lt;&gt;""),'Moderator Analysis'!E:E-SUMPRODUCT('Moderator Analysis'!E:E,CF:CF)/SUM(CF:CF),"")</f>
        <v/>
      </c>
      <c r="CI123" s="79" t="str">
        <f>IF(AND(Sufficient_data="Yes",Include_study="Yes",CF123&lt;&gt;""),CF:CF*('Moderator Analysis'!F:F-'Moderator Analysis'!J$29-'Moderator Analysis'!J$30*'Moderator Analysis'!E:E)^2,"")</f>
        <v/>
      </c>
      <c r="CN123" s="138"/>
      <c r="CO123" s="140"/>
      <c r="CP123" s="28" t="str">
        <f>IF(AND(Include_study="Yes",Sufficient_data="Yes"),1/'Publication Bias Analysis'!F123^2,"")</f>
        <v/>
      </c>
      <c r="CQ123" s="28" t="str">
        <f>IF(AND(Include_study="Yes",Sufficient_data="Yes"),1/('Publication Bias Analysis'!F:F^2+IF(Additional_model="Fixed effect",0,Calculations!DD$11)),"")</f>
        <v/>
      </c>
      <c r="CR123" s="28" t="str">
        <f>IF(AND(Include_study="Yes",Sufficient_data="Yes"),1/('Publication Bias Analysis'!F:F^2+IF(Additional_model="Fixed effect",0,'Publication Bias Analysis'!L$32)),"")</f>
        <v/>
      </c>
      <c r="CS123" s="28" t="str">
        <f>IF(AND(Include_study="Yes",Sufficient_data="Yes"),'Publication Bias Analysis'!E:E-IF(Trim_and_fill="Off",'Publication Bias Analysis'!I$29,'Publication Bias Analysis'!I$37),"")</f>
        <v/>
      </c>
      <c r="CT123" s="28" t="str">
        <f t="shared" si="246"/>
        <v/>
      </c>
      <c r="CU123" s="28" t="str">
        <f t="shared" si="247"/>
        <v/>
      </c>
      <c r="CV123" s="90" t="str">
        <f t="shared" si="248"/>
        <v/>
      </c>
      <c r="CW123" s="89" t="str">
        <f>IF(AND(Include_study="Yes",Sufficient_data="Yes"),CV:CV+IF(DH:DH&lt;0,-1,1)*COUNTIF(CV$2:CV122,CV:CV),"")</f>
        <v/>
      </c>
      <c r="CX123" s="89" t="str">
        <f>IF(AND(Include_study="Yes",Sufficient_data="Yes"),RANK(DL:DL,DL:DL,1)*IF(DK:DK&lt;0,-1,1)+IF(DK:DK&lt;0,-1,1)*COUNTIF(CV$2:CV122,CV:CV),"")</f>
        <v/>
      </c>
      <c r="CY123" s="89" t="str">
        <f>IF(AND(Include_study="Yes",Sufficient_data="Yes"),RANK(DO:DO,DO:DO,1)*IF(DN:DN&lt;0,-1,1)+IF(DN:DN&lt;0,-1,1)*COUNTIF(CV$2:CV122,CV:CV),"")</f>
        <v/>
      </c>
      <c r="CZ123" s="10" t="e">
        <f>IF(AND(Include_study="Yes",Sufficient_data="Yes"),'Publication Bias Analysis'!E:E,NA())</f>
        <v>#N/A</v>
      </c>
      <c r="DA123" s="40" t="e">
        <f>IF(AND(Include_study="Yes",Sufficient_data="Yes"),'Publication Bias Analysis'!F:F,NA())</f>
        <v>#N/A</v>
      </c>
      <c r="DG123" s="133"/>
      <c r="DH123" s="28" t="str">
        <f>IF(AND(Include_study="Yes",Sufficient_data="Yes"),IF('Publication Bias Analysis'!L$38="Left",CZ:CZ-'Publication Bias Analysis'!I$29,'Publication Bias Analysis'!I$29-'Publication Bias Analysis'!E:E),"")</f>
        <v/>
      </c>
      <c r="DI123" s="28" t="str">
        <f t="shared" si="211"/>
        <v/>
      </c>
      <c r="DJ123" s="40" t="str">
        <f>IF(AND(Include_study="Yes",Sufficient_data="Yes"),1/('Publication Bias Analysis'!F:F^2+IF(Additional_model="Fixed effect",0,$DS$6)),"")</f>
        <v/>
      </c>
      <c r="DK123" s="28" t="str">
        <f>IF(AND(Include_study="Yes",Sufficient_data="Yes"),IF('Publication Bias Analysis'!L$38="Left",CZ:CZ-DS$3,DS$3-'Publication Bias Analysis'!E:E),"")</f>
        <v/>
      </c>
      <c r="DL123" s="28" t="str">
        <f t="shared" si="212"/>
        <v/>
      </c>
      <c r="DM123" s="40" t="str">
        <f>IF(AND(DK123&lt;&gt;"",CW123&lt;=MAX(CW:CW)-DS$7),1/('Publication Bias Analysis'!F:F^2+IF(Additional_model="Fixed effect",0,$DS$13)),"")</f>
        <v/>
      </c>
      <c r="DN123" s="10" t="str">
        <f>IF(AND(Include_study="Yes",Sufficient_data="Yes"),IF('Publication Bias Analysis'!L$38="Left",CZ:CZ-DS$10,DS$10-CZ:CZ),"")</f>
        <v/>
      </c>
      <c r="DO123" s="10" t="str">
        <f t="shared" si="213"/>
        <v/>
      </c>
      <c r="DP123" s="40" t="str">
        <f t="shared" si="249"/>
        <v/>
      </c>
      <c r="EG123" s="133"/>
      <c r="EH123" s="10" t="str">
        <f t="shared" si="207"/>
        <v/>
      </c>
      <c r="EI123" s="40" t="str">
        <f>IF(AND(Include_study="Yes",Sufficient_data="Yes"),Z_score-('Publication Bias Analysis'!P$3+'Publication Bias Analysis'!P$4*Inverse_standard_error),"")</f>
        <v/>
      </c>
      <c r="EK123" s="133"/>
      <c r="EL123" s="10" t="str">
        <f>IF(AND(Include_study="Yes",Sufficient_data="Yes"),(CZ:CZ-SUMPRODUCT(Calculations!CP:CP,'Publication Bias Analysis'!E:E)/SUM(Calculations!CP:CP))/(SQRT(EM:EM)),"")</f>
        <v/>
      </c>
      <c r="EM123" s="10" t="str">
        <f>IF(AND(Include_study="Yes",Sufficient_data="Yes"),'Publication Bias Analysis'!F:F^2-1/(SUM(Calculations!CP:CP)),"")</f>
        <v/>
      </c>
      <c r="EN123" s="14" t="str">
        <f t="shared" si="214"/>
        <v/>
      </c>
      <c r="EO123" s="14" t="str">
        <f t="shared" si="215"/>
        <v/>
      </c>
      <c r="EP123" s="14" t="str">
        <f>IF(AND(Include_study="Yes",Sufficient_data="Yes"),COUNTIFS(EN$2:EN122,"&lt;"&amp;EN123,EO$2:EO122,"&lt;"&amp;EO123)+COUNTIFS(EN124:EN$201,"&lt;"&amp;EN123,EO124:EO$201,"&lt;"&amp;EO123)+COUNTIFS(EN$2:EN122,"&gt;"&amp;EN123,EO$2:EO122,"&gt;"&amp;EO123)+COUNTIFS(EN124:EN$201,"&gt;"&amp;EN123,EO124:EO$201,"&gt;"&amp;EO123),"")</f>
        <v/>
      </c>
      <c r="EQ123" s="83" t="str">
        <f>IF(AND(Include_study="Yes",Sufficient_data="Yes"),COUNTIFS(EN$2:EN122,"&lt;"&amp;EN123,EO$2:EO122,"&gt;"&amp;EO123)+COUNTIFS(EN124:EN$201,"&lt;"&amp;EN123,EO124:EO$201,"&gt;"&amp;EO123)+COUNTIFS(EN$2:EN122,"&gt;"&amp;EN123,EO$2:EO122,"&lt;"&amp;EO123)+COUNTIFS(EN124:EN$201,"&gt;"&amp;EN123,EO124:EO$201,"&lt;"&amp;EO123),"")</f>
        <v/>
      </c>
      <c r="ES123" s="133"/>
      <c r="EX123" s="133"/>
      <c r="EY123" s="10" t="e">
        <f t="shared" si="250"/>
        <v>#N/A</v>
      </c>
      <c r="EZ123" s="10" t="e">
        <f t="shared" si="251"/>
        <v>#N/A</v>
      </c>
      <c r="FA123" s="10" t="str">
        <f t="shared" si="252"/>
        <v/>
      </c>
      <c r="FB123" s="40" t="str">
        <f>IF(AND(Include_study="Yes",Sufficient_data="Yes"),Z_score-('Publication Bias Analysis'!AK151+'Publication Bias Analysis'!AK$31*Inverse_standard_error),"")</f>
        <v/>
      </c>
      <c r="FH123" s="133"/>
      <c r="FI123" s="14" t="str">
        <f>IF(Z_score&lt;&gt;"",RANK('Publication Bias Analysis'!AS:AS,'Publication Bias Analysis'!AS:AS,1)+COUNTIF('Publication Bias Analysis'!AS$2:AS122,'Publication Bias Analysis'!AS123),"")</f>
        <v/>
      </c>
      <c r="FJ123" s="10" t="str">
        <f t="shared" si="253"/>
        <v/>
      </c>
      <c r="FK123" s="10" t="e">
        <f>IF(AND(Include_study="Yes",Sufficient_data="Yes"),'Publication Bias Analysis'!AR123,NA())</f>
        <v>#N/A</v>
      </c>
      <c r="FL123" s="28" t="e">
        <f>IF(AND(Include_study="Yes",Sufficient_data="Yes"),'Publication Bias Analysis'!AS123,NA())</f>
        <v>#N/A</v>
      </c>
      <c r="FM123" s="10" t="str">
        <f>IF(AND(Include_study="Yes",Sufficient_data="Yes"),'Publication Bias Analysis'!AR:AR-AVERAGE('Publication Bias Analysis'!AR:AR),"")</f>
        <v/>
      </c>
      <c r="FN123" s="40" t="str">
        <f>IF(AND(Include_study="Yes",Sufficient_data="Yes"),FL:FL-('Publication Bias Analysis'!AV$30+FK:FK*'Publication Bias Analysis'!AV$31),"")</f>
        <v/>
      </c>
      <c r="FT123" s="133"/>
      <c r="FU123" s="10" t="str">
        <f t="shared" si="254"/>
        <v/>
      </c>
      <c r="FV123" s="19" t="str">
        <f t="shared" si="283"/>
        <v/>
      </c>
      <c r="FW123" s="40" t="str">
        <f t="shared" si="210"/>
        <v/>
      </c>
    </row>
    <row r="124" spans="1:179" x14ac:dyDescent="0.2">
      <c r="A124" s="129"/>
      <c r="B124" s="26" t="str">
        <f t="shared" si="255"/>
        <v/>
      </c>
      <c r="C124" s="26" t="str">
        <f>IF(B124&lt;&gt;"",IF(B124=0,COUNTIF(B$2:B123,0)+1,COUNTIF(B$2:B123,B124)+B124+COUNTIF(B:B,0)),"")</f>
        <v/>
      </c>
      <c r="D124" s="26" t="str">
        <f t="shared" si="216"/>
        <v/>
      </c>
      <c r="E124" s="10" t="str">
        <f>IF(AND(Sufficient_data="Yes",Include_study="Yes",Input!Study_name&lt;&gt;""),Input!Study_name,"")</f>
        <v/>
      </c>
      <c r="F124" s="10" t="str">
        <f>IF(AND(Sufficient_data="Yes",Include_study="Yes"),Input!Correlation,"")</f>
        <v/>
      </c>
      <c r="G124" s="10" t="str">
        <f t="shared" si="217"/>
        <v/>
      </c>
      <c r="H124" s="10" t="str">
        <f>IF(AND(Sufficient_data="Yes",Include_study="Yes"),Input!Number_of_subjects,"")</f>
        <v/>
      </c>
      <c r="I124" s="10" t="str">
        <f t="shared" si="218"/>
        <v/>
      </c>
      <c r="J124" s="10" t="str">
        <f t="shared" si="219"/>
        <v/>
      </c>
      <c r="K124" s="10" t="str">
        <f t="shared" si="220"/>
        <v/>
      </c>
      <c r="L124" s="10" t="str">
        <f t="shared" si="221"/>
        <v/>
      </c>
      <c r="M124" s="10" t="str">
        <f t="shared" si="222"/>
        <v/>
      </c>
      <c r="N124" s="10" t="str">
        <f t="shared" si="223"/>
        <v/>
      </c>
      <c r="O124" s="106" t="str">
        <f t="shared" si="224"/>
        <v/>
      </c>
      <c r="P124" s="68" t="str">
        <f t="shared" si="225"/>
        <v/>
      </c>
      <c r="R124" s="57" t="e">
        <f t="shared" si="226"/>
        <v>#N/A</v>
      </c>
      <c r="S124" s="10" t="e">
        <f t="shared" si="227"/>
        <v>#N/A</v>
      </c>
      <c r="T124" s="40" t="e">
        <f t="shared" si="228"/>
        <v>#N/A</v>
      </c>
      <c r="Y124" s="129"/>
      <c r="Z124" s="26" t="str">
        <f t="shared" si="229"/>
        <v/>
      </c>
      <c r="AA124" s="26" t="str">
        <f>IF(AND(Sufficient_data="Yes",Include_study="Yes",Input!Study_name&lt;&gt;"",Subgroup&lt;&gt;""),Input!Study_name,"")</f>
        <v/>
      </c>
      <c r="AB124" s="10" t="str">
        <f t="shared" si="230"/>
        <v/>
      </c>
      <c r="AC124" s="10" t="str">
        <f>IF(AND(Sufficient_data="Yes",Include_study="Yes",Subgroup&lt;&gt;""),Input!Correlation,"")</f>
        <v/>
      </c>
      <c r="AD124" s="10" t="str">
        <f t="shared" si="256"/>
        <v/>
      </c>
      <c r="AE124" s="10" t="str">
        <f t="shared" si="231"/>
        <v/>
      </c>
      <c r="AF124" s="10" t="str">
        <f t="shared" si="257"/>
        <v/>
      </c>
      <c r="AG124" s="10" t="str">
        <f t="shared" si="232"/>
        <v/>
      </c>
      <c r="AH124" s="4" t="str">
        <f t="shared" si="258"/>
        <v/>
      </c>
      <c r="AI124" s="35" t="str">
        <f t="shared" si="233"/>
        <v/>
      </c>
      <c r="AJ124" s="108" t="str">
        <f t="shared" si="234"/>
        <v/>
      </c>
      <c r="AK124" s="68" t="str">
        <f t="shared" si="235"/>
        <v/>
      </c>
      <c r="AL124" s="9"/>
      <c r="AM124" s="57" t="e">
        <f t="shared" si="259"/>
        <v>#N/A</v>
      </c>
      <c r="AN124" s="10" t="e">
        <f t="shared" si="260"/>
        <v>#N/A</v>
      </c>
      <c r="AO124" s="40" t="e">
        <f t="shared" si="261"/>
        <v>#N/A</v>
      </c>
      <c r="AP124" s="9"/>
      <c r="AQ124" s="71" t="str">
        <f t="shared" si="262"/>
        <v/>
      </c>
      <c r="AR124" s="10" t="str">
        <f>IF(AND(Sufficient_data="Yes",Include_study="Yes",Subgroup&lt;&gt;""),IF(COUNTIFS(Input!F$2:F123,"="&amp;"Yes",Input!C$2:C123,"="&amp;"Yes",Input!G$2:G123,"="&amp;Subgroup)&gt;0,"",Subgroup),"")</f>
        <v/>
      </c>
      <c r="AS124" s="26" t="str">
        <f t="shared" si="263"/>
        <v/>
      </c>
      <c r="AT124" s="14" t="str">
        <f t="shared" si="264"/>
        <v/>
      </c>
      <c r="AU124" s="10" t="str">
        <f t="shared" si="265"/>
        <v/>
      </c>
      <c r="AV124" s="19" t="str">
        <f t="shared" si="266"/>
        <v/>
      </c>
      <c r="AW124" s="10" t="str">
        <f t="shared" si="267"/>
        <v/>
      </c>
      <c r="AX124" s="10" t="str">
        <f t="shared" si="268"/>
        <v/>
      </c>
      <c r="AY124" s="10" t="str">
        <f t="shared" si="236"/>
        <v/>
      </c>
      <c r="AZ124" s="10" t="str">
        <f t="shared" si="269"/>
        <v/>
      </c>
      <c r="BA124" s="10" t="str">
        <f t="shared" si="270"/>
        <v/>
      </c>
      <c r="BB124" s="10" t="str">
        <f t="shared" si="237"/>
        <v/>
      </c>
      <c r="BC124" s="10" t="str">
        <f t="shared" si="271"/>
        <v/>
      </c>
      <c r="BD124" s="26" t="str">
        <f t="shared" si="272"/>
        <v/>
      </c>
      <c r="BE124" s="10" t="str">
        <f t="shared" si="238"/>
        <v/>
      </c>
      <c r="BF124" s="10" t="str">
        <f t="shared" si="239"/>
        <v/>
      </c>
      <c r="BG124" s="10" t="str">
        <f t="shared" si="273"/>
        <v/>
      </c>
      <c r="BH124" s="10" t="str">
        <f t="shared" si="274"/>
        <v/>
      </c>
      <c r="BI124" s="10" t="str">
        <f t="shared" si="240"/>
        <v/>
      </c>
      <c r="BJ124" s="10" t="str">
        <f t="shared" si="241"/>
        <v/>
      </c>
      <c r="BK124" s="10" t="str">
        <f t="shared" si="275"/>
        <v/>
      </c>
      <c r="BL124" s="10" t="str">
        <f t="shared" si="276"/>
        <v/>
      </c>
      <c r="BM124" s="10" t="str">
        <f t="shared" si="277"/>
        <v/>
      </c>
      <c r="BN124" s="10" t="e">
        <f t="shared" si="278"/>
        <v>#N/A</v>
      </c>
      <c r="BO124" s="10" t="str">
        <f t="shared" si="279"/>
        <v/>
      </c>
      <c r="BP124" s="10" t="str">
        <f t="shared" si="280"/>
        <v/>
      </c>
      <c r="BQ124" s="10" t="str">
        <f t="shared" si="242"/>
        <v/>
      </c>
      <c r="BR124" s="28" t="str">
        <f t="shared" si="281"/>
        <v/>
      </c>
      <c r="BS124" s="40" t="str">
        <f t="shared" si="209"/>
        <v/>
      </c>
      <c r="BX124" s="138"/>
      <c r="BY124" s="10" t="e">
        <f t="shared" si="243"/>
        <v>#N/A</v>
      </c>
      <c r="BZ124" s="10" t="e">
        <f t="shared" si="244"/>
        <v>#N/A</v>
      </c>
      <c r="CA124" s="10" t="str">
        <f t="shared" si="245"/>
        <v/>
      </c>
      <c r="CB124" s="10" t="str">
        <f>IF(AND(Sufficient_data="Yes",Include_study="Yes",Moderator&lt;&gt;""),'Moderator Analysis'!F:F-CL$2,"")</f>
        <v/>
      </c>
      <c r="CC124" s="10" t="str">
        <f>IF(AND(Sufficient_data="Yes",Include_study="Yes",Moderator&lt;&gt;""),'Moderator Analysis'!E:E-CL$3,"")</f>
        <v/>
      </c>
      <c r="CD124" s="40" t="str">
        <f>IF(AND(Sufficient_data="Yes",Include_study="Yes",Moderator&lt;&gt;""),CA:CA*('Moderator Analysis'!F:F-CL$5-CL$4*'Moderator Analysis'!E:E)^2,"")</f>
        <v/>
      </c>
      <c r="CE124" s="9"/>
      <c r="CF124" s="75" t="str">
        <f t="shared" si="282"/>
        <v/>
      </c>
      <c r="CG124" s="18" t="str">
        <f>IF(AND(Sufficient_data="Yes",Include_study="Yes",CF124&lt;&gt;""),'Moderator Analysis'!F:F-'Moderator Analysis'!J$37,"")</f>
        <v/>
      </c>
      <c r="CH124" s="18" t="str">
        <f>IF(AND(Sufficient_data="Yes",Include_study="Yes",CF124&lt;&gt;""),'Moderator Analysis'!E:E-SUMPRODUCT('Moderator Analysis'!E:E,CF:CF)/SUM(CF:CF),"")</f>
        <v/>
      </c>
      <c r="CI124" s="79" t="str">
        <f>IF(AND(Sufficient_data="Yes",Include_study="Yes",CF124&lt;&gt;""),CF:CF*('Moderator Analysis'!F:F-'Moderator Analysis'!J$29-'Moderator Analysis'!J$30*'Moderator Analysis'!E:E)^2,"")</f>
        <v/>
      </c>
      <c r="CN124" s="138"/>
      <c r="CO124" s="140"/>
      <c r="CP124" s="28" t="str">
        <f>IF(AND(Include_study="Yes",Sufficient_data="Yes"),1/'Publication Bias Analysis'!F124^2,"")</f>
        <v/>
      </c>
      <c r="CQ124" s="28" t="str">
        <f>IF(AND(Include_study="Yes",Sufficient_data="Yes"),1/('Publication Bias Analysis'!F:F^2+IF(Additional_model="Fixed effect",0,Calculations!DD$11)),"")</f>
        <v/>
      </c>
      <c r="CR124" s="28" t="str">
        <f>IF(AND(Include_study="Yes",Sufficient_data="Yes"),1/('Publication Bias Analysis'!F:F^2+IF(Additional_model="Fixed effect",0,'Publication Bias Analysis'!L$32)),"")</f>
        <v/>
      </c>
      <c r="CS124" s="28" t="str">
        <f>IF(AND(Include_study="Yes",Sufficient_data="Yes"),'Publication Bias Analysis'!E:E-IF(Trim_and_fill="Off",'Publication Bias Analysis'!I$29,'Publication Bias Analysis'!I$37),"")</f>
        <v/>
      </c>
      <c r="CT124" s="28" t="str">
        <f t="shared" si="246"/>
        <v/>
      </c>
      <c r="CU124" s="28" t="str">
        <f t="shared" si="247"/>
        <v/>
      </c>
      <c r="CV124" s="90" t="str">
        <f t="shared" si="248"/>
        <v/>
      </c>
      <c r="CW124" s="89" t="str">
        <f>IF(AND(Include_study="Yes",Sufficient_data="Yes"),CV:CV+IF(DH:DH&lt;0,-1,1)*COUNTIF(CV$2:CV123,CV:CV),"")</f>
        <v/>
      </c>
      <c r="CX124" s="89" t="str">
        <f>IF(AND(Include_study="Yes",Sufficient_data="Yes"),RANK(DL:DL,DL:DL,1)*IF(DK:DK&lt;0,-1,1)+IF(DK:DK&lt;0,-1,1)*COUNTIF(CV$2:CV123,CV:CV),"")</f>
        <v/>
      </c>
      <c r="CY124" s="89" t="str">
        <f>IF(AND(Include_study="Yes",Sufficient_data="Yes"),RANK(DO:DO,DO:DO,1)*IF(DN:DN&lt;0,-1,1)+IF(DN:DN&lt;0,-1,1)*COUNTIF(CV$2:CV123,CV:CV),"")</f>
        <v/>
      </c>
      <c r="CZ124" s="10" t="e">
        <f>IF(AND(Include_study="Yes",Sufficient_data="Yes"),'Publication Bias Analysis'!E:E,NA())</f>
        <v>#N/A</v>
      </c>
      <c r="DA124" s="40" t="e">
        <f>IF(AND(Include_study="Yes",Sufficient_data="Yes"),'Publication Bias Analysis'!F:F,NA())</f>
        <v>#N/A</v>
      </c>
      <c r="DG124" s="133"/>
      <c r="DH124" s="28" t="str">
        <f>IF(AND(Include_study="Yes",Sufficient_data="Yes"),IF('Publication Bias Analysis'!L$38="Left",CZ:CZ-'Publication Bias Analysis'!I$29,'Publication Bias Analysis'!I$29-'Publication Bias Analysis'!E:E),"")</f>
        <v/>
      </c>
      <c r="DI124" s="28" t="str">
        <f t="shared" si="211"/>
        <v/>
      </c>
      <c r="DJ124" s="40" t="str">
        <f>IF(AND(Include_study="Yes",Sufficient_data="Yes"),1/('Publication Bias Analysis'!F:F^2+IF(Additional_model="Fixed effect",0,$DS$6)),"")</f>
        <v/>
      </c>
      <c r="DK124" s="28" t="str">
        <f>IF(AND(Include_study="Yes",Sufficient_data="Yes"),IF('Publication Bias Analysis'!L$38="Left",CZ:CZ-DS$3,DS$3-'Publication Bias Analysis'!E:E),"")</f>
        <v/>
      </c>
      <c r="DL124" s="28" t="str">
        <f t="shared" si="212"/>
        <v/>
      </c>
      <c r="DM124" s="40" t="str">
        <f>IF(AND(DK124&lt;&gt;"",CW124&lt;=MAX(CW:CW)-DS$7),1/('Publication Bias Analysis'!F:F^2+IF(Additional_model="Fixed effect",0,$DS$13)),"")</f>
        <v/>
      </c>
      <c r="DN124" s="10" t="str">
        <f>IF(AND(Include_study="Yes",Sufficient_data="Yes"),IF('Publication Bias Analysis'!L$38="Left",CZ:CZ-DS$10,DS$10-CZ:CZ),"")</f>
        <v/>
      </c>
      <c r="DO124" s="10" t="str">
        <f t="shared" si="213"/>
        <v/>
      </c>
      <c r="DP124" s="40" t="str">
        <f t="shared" si="249"/>
        <v/>
      </c>
      <c r="EG124" s="133"/>
      <c r="EH124" s="10" t="str">
        <f t="shared" si="207"/>
        <v/>
      </c>
      <c r="EI124" s="40" t="str">
        <f>IF(AND(Include_study="Yes",Sufficient_data="Yes"),Z_score-('Publication Bias Analysis'!P$3+'Publication Bias Analysis'!P$4*Inverse_standard_error),"")</f>
        <v/>
      </c>
      <c r="EK124" s="133"/>
      <c r="EL124" s="10" t="str">
        <f>IF(AND(Include_study="Yes",Sufficient_data="Yes"),(CZ:CZ-SUMPRODUCT(Calculations!CP:CP,'Publication Bias Analysis'!E:E)/SUM(Calculations!CP:CP))/(SQRT(EM:EM)),"")</f>
        <v/>
      </c>
      <c r="EM124" s="10" t="str">
        <f>IF(AND(Include_study="Yes",Sufficient_data="Yes"),'Publication Bias Analysis'!F:F^2-1/(SUM(Calculations!CP:CP)),"")</f>
        <v/>
      </c>
      <c r="EN124" s="14" t="str">
        <f t="shared" si="214"/>
        <v/>
      </c>
      <c r="EO124" s="14" t="str">
        <f t="shared" si="215"/>
        <v/>
      </c>
      <c r="EP124" s="14" t="str">
        <f>IF(AND(Include_study="Yes",Sufficient_data="Yes"),COUNTIFS(EN$2:EN123,"&lt;"&amp;EN124,EO$2:EO123,"&lt;"&amp;EO124)+COUNTIFS(EN125:EN$201,"&lt;"&amp;EN124,EO125:EO$201,"&lt;"&amp;EO124)+COUNTIFS(EN$2:EN123,"&gt;"&amp;EN124,EO$2:EO123,"&gt;"&amp;EO124)+COUNTIFS(EN125:EN$201,"&gt;"&amp;EN124,EO125:EO$201,"&gt;"&amp;EO124),"")</f>
        <v/>
      </c>
      <c r="EQ124" s="83" t="str">
        <f>IF(AND(Include_study="Yes",Sufficient_data="Yes"),COUNTIFS(EN$2:EN123,"&lt;"&amp;EN124,EO$2:EO123,"&gt;"&amp;EO124)+COUNTIFS(EN125:EN$201,"&lt;"&amp;EN124,EO125:EO$201,"&gt;"&amp;EO124)+COUNTIFS(EN$2:EN123,"&gt;"&amp;EN124,EO$2:EO123,"&lt;"&amp;EO124)+COUNTIFS(EN125:EN$201,"&gt;"&amp;EN124,EO125:EO$201,"&lt;"&amp;EO124),"")</f>
        <v/>
      </c>
      <c r="ES124" s="133"/>
      <c r="EX124" s="133"/>
      <c r="EY124" s="10" t="e">
        <f t="shared" si="250"/>
        <v>#N/A</v>
      </c>
      <c r="EZ124" s="10" t="e">
        <f t="shared" si="251"/>
        <v>#N/A</v>
      </c>
      <c r="FA124" s="10" t="str">
        <f t="shared" si="252"/>
        <v/>
      </c>
      <c r="FB124" s="40" t="str">
        <f>IF(AND(Include_study="Yes",Sufficient_data="Yes"),Z_score-('Publication Bias Analysis'!AK152+'Publication Bias Analysis'!AK$31*Inverse_standard_error),"")</f>
        <v/>
      </c>
      <c r="FH124" s="133"/>
      <c r="FI124" s="14" t="str">
        <f>IF(Z_score&lt;&gt;"",RANK('Publication Bias Analysis'!AS:AS,'Publication Bias Analysis'!AS:AS,1)+COUNTIF('Publication Bias Analysis'!AS$2:AS123,'Publication Bias Analysis'!AS124),"")</f>
        <v/>
      </c>
      <c r="FJ124" s="10" t="str">
        <f t="shared" si="253"/>
        <v/>
      </c>
      <c r="FK124" s="10" t="e">
        <f>IF(AND(Include_study="Yes",Sufficient_data="Yes"),'Publication Bias Analysis'!AR124,NA())</f>
        <v>#N/A</v>
      </c>
      <c r="FL124" s="28" t="e">
        <f>IF(AND(Include_study="Yes",Sufficient_data="Yes"),'Publication Bias Analysis'!AS124,NA())</f>
        <v>#N/A</v>
      </c>
      <c r="FM124" s="10" t="str">
        <f>IF(AND(Include_study="Yes",Sufficient_data="Yes"),'Publication Bias Analysis'!AR:AR-AVERAGE('Publication Bias Analysis'!AR:AR),"")</f>
        <v/>
      </c>
      <c r="FN124" s="40" t="str">
        <f>IF(AND(Include_study="Yes",Sufficient_data="Yes"),FL:FL-('Publication Bias Analysis'!AV$30+FK:FK*'Publication Bias Analysis'!AV$31),"")</f>
        <v/>
      </c>
      <c r="FT124" s="133"/>
      <c r="FU124" s="10" t="str">
        <f t="shared" si="254"/>
        <v/>
      </c>
      <c r="FV124" s="19" t="str">
        <f t="shared" si="283"/>
        <v/>
      </c>
      <c r="FW124" s="40" t="str">
        <f t="shared" si="210"/>
        <v/>
      </c>
    </row>
    <row r="125" spans="1:179" x14ac:dyDescent="0.2">
      <c r="A125" s="129"/>
      <c r="B125" s="26" t="str">
        <f t="shared" si="255"/>
        <v/>
      </c>
      <c r="C125" s="26" t="str">
        <f>IF(B125&lt;&gt;"",IF(B125=0,COUNTIF(B$2:B124,0)+1,COUNTIF(B$2:B124,B125)+B125+COUNTIF(B:B,0)),"")</f>
        <v/>
      </c>
      <c r="D125" s="26" t="str">
        <f t="shared" si="216"/>
        <v/>
      </c>
      <c r="E125" s="10" t="str">
        <f>IF(AND(Sufficient_data="Yes",Include_study="Yes",Input!Study_name&lt;&gt;""),Input!Study_name,"")</f>
        <v/>
      </c>
      <c r="F125" s="10" t="str">
        <f>IF(AND(Sufficient_data="Yes",Include_study="Yes"),Input!Correlation,"")</f>
        <v/>
      </c>
      <c r="G125" s="10" t="str">
        <f t="shared" si="217"/>
        <v/>
      </c>
      <c r="H125" s="10" t="str">
        <f>IF(AND(Sufficient_data="Yes",Include_study="Yes"),Input!Number_of_subjects,"")</f>
        <v/>
      </c>
      <c r="I125" s="10" t="str">
        <f t="shared" si="218"/>
        <v/>
      </c>
      <c r="J125" s="10" t="str">
        <f t="shared" si="219"/>
        <v/>
      </c>
      <c r="K125" s="10" t="str">
        <f t="shared" si="220"/>
        <v/>
      </c>
      <c r="L125" s="10" t="str">
        <f t="shared" si="221"/>
        <v/>
      </c>
      <c r="M125" s="10" t="str">
        <f t="shared" si="222"/>
        <v/>
      </c>
      <c r="N125" s="10" t="str">
        <f t="shared" si="223"/>
        <v/>
      </c>
      <c r="O125" s="106" t="str">
        <f t="shared" si="224"/>
        <v/>
      </c>
      <c r="P125" s="68" t="str">
        <f t="shared" si="225"/>
        <v/>
      </c>
      <c r="R125" s="57" t="e">
        <f t="shared" si="226"/>
        <v>#N/A</v>
      </c>
      <c r="S125" s="10" t="e">
        <f t="shared" si="227"/>
        <v>#N/A</v>
      </c>
      <c r="T125" s="40" t="e">
        <f t="shared" si="228"/>
        <v>#N/A</v>
      </c>
      <c r="Y125" s="129"/>
      <c r="Z125" s="26" t="str">
        <f t="shared" si="229"/>
        <v/>
      </c>
      <c r="AA125" s="26" t="str">
        <f>IF(AND(Sufficient_data="Yes",Include_study="Yes",Input!Study_name&lt;&gt;"",Subgroup&lt;&gt;""),Input!Study_name,"")</f>
        <v/>
      </c>
      <c r="AB125" s="10" t="str">
        <f t="shared" si="230"/>
        <v/>
      </c>
      <c r="AC125" s="10" t="str">
        <f>IF(AND(Sufficient_data="Yes",Include_study="Yes",Subgroup&lt;&gt;""),Input!Correlation,"")</f>
        <v/>
      </c>
      <c r="AD125" s="10" t="str">
        <f t="shared" si="256"/>
        <v/>
      </c>
      <c r="AE125" s="10" t="str">
        <f t="shared" si="231"/>
        <v/>
      </c>
      <c r="AF125" s="10" t="str">
        <f t="shared" si="257"/>
        <v/>
      </c>
      <c r="AG125" s="10" t="str">
        <f t="shared" si="232"/>
        <v/>
      </c>
      <c r="AH125" s="4" t="str">
        <f t="shared" si="258"/>
        <v/>
      </c>
      <c r="AI125" s="35" t="str">
        <f t="shared" si="233"/>
        <v/>
      </c>
      <c r="AJ125" s="108" t="str">
        <f t="shared" si="234"/>
        <v/>
      </c>
      <c r="AK125" s="68" t="str">
        <f t="shared" si="235"/>
        <v/>
      </c>
      <c r="AL125" s="9"/>
      <c r="AM125" s="57" t="e">
        <f t="shared" si="259"/>
        <v>#N/A</v>
      </c>
      <c r="AN125" s="10" t="e">
        <f t="shared" si="260"/>
        <v>#N/A</v>
      </c>
      <c r="AO125" s="40" t="e">
        <f t="shared" si="261"/>
        <v>#N/A</v>
      </c>
      <c r="AP125" s="9"/>
      <c r="AQ125" s="71" t="str">
        <f t="shared" si="262"/>
        <v/>
      </c>
      <c r="AR125" s="10" t="str">
        <f>IF(AND(Sufficient_data="Yes",Include_study="Yes",Subgroup&lt;&gt;""),IF(COUNTIFS(Input!F$2:F124,"="&amp;"Yes",Input!C$2:C124,"="&amp;"Yes",Input!G$2:G124,"="&amp;Subgroup)&gt;0,"",Subgroup),"")</f>
        <v/>
      </c>
      <c r="AS125" s="26" t="str">
        <f t="shared" si="263"/>
        <v/>
      </c>
      <c r="AT125" s="14" t="str">
        <f t="shared" si="264"/>
        <v/>
      </c>
      <c r="AU125" s="10" t="str">
        <f t="shared" si="265"/>
        <v/>
      </c>
      <c r="AV125" s="19" t="str">
        <f t="shared" si="266"/>
        <v/>
      </c>
      <c r="AW125" s="10" t="str">
        <f t="shared" si="267"/>
        <v/>
      </c>
      <c r="AX125" s="10" t="str">
        <f t="shared" si="268"/>
        <v/>
      </c>
      <c r="AY125" s="10" t="str">
        <f t="shared" si="236"/>
        <v/>
      </c>
      <c r="AZ125" s="10" t="str">
        <f t="shared" si="269"/>
        <v/>
      </c>
      <c r="BA125" s="10" t="str">
        <f t="shared" si="270"/>
        <v/>
      </c>
      <c r="BB125" s="10" t="str">
        <f t="shared" si="237"/>
        <v/>
      </c>
      <c r="BC125" s="10" t="str">
        <f t="shared" si="271"/>
        <v/>
      </c>
      <c r="BD125" s="26" t="str">
        <f t="shared" si="272"/>
        <v/>
      </c>
      <c r="BE125" s="10" t="str">
        <f t="shared" si="238"/>
        <v/>
      </c>
      <c r="BF125" s="10" t="str">
        <f t="shared" si="239"/>
        <v/>
      </c>
      <c r="BG125" s="10" t="str">
        <f t="shared" si="273"/>
        <v/>
      </c>
      <c r="BH125" s="10" t="str">
        <f t="shared" si="274"/>
        <v/>
      </c>
      <c r="BI125" s="10" t="str">
        <f t="shared" si="240"/>
        <v/>
      </c>
      <c r="BJ125" s="10" t="str">
        <f t="shared" si="241"/>
        <v/>
      </c>
      <c r="BK125" s="10" t="str">
        <f t="shared" si="275"/>
        <v/>
      </c>
      <c r="BL125" s="10" t="str">
        <f t="shared" si="276"/>
        <v/>
      </c>
      <c r="BM125" s="10" t="str">
        <f t="shared" si="277"/>
        <v/>
      </c>
      <c r="BN125" s="10" t="e">
        <f t="shared" si="278"/>
        <v>#N/A</v>
      </c>
      <c r="BO125" s="10" t="str">
        <f t="shared" si="279"/>
        <v/>
      </c>
      <c r="BP125" s="10" t="str">
        <f t="shared" si="280"/>
        <v/>
      </c>
      <c r="BQ125" s="10" t="str">
        <f t="shared" si="242"/>
        <v/>
      </c>
      <c r="BR125" s="28" t="str">
        <f t="shared" si="281"/>
        <v/>
      </c>
      <c r="BS125" s="40" t="str">
        <f t="shared" si="209"/>
        <v/>
      </c>
      <c r="BX125" s="138"/>
      <c r="BY125" s="10" t="e">
        <f t="shared" si="243"/>
        <v>#N/A</v>
      </c>
      <c r="BZ125" s="10" t="e">
        <f t="shared" si="244"/>
        <v>#N/A</v>
      </c>
      <c r="CA125" s="10" t="str">
        <f t="shared" si="245"/>
        <v/>
      </c>
      <c r="CB125" s="10" t="str">
        <f>IF(AND(Sufficient_data="Yes",Include_study="Yes",Moderator&lt;&gt;""),'Moderator Analysis'!F:F-CL$2,"")</f>
        <v/>
      </c>
      <c r="CC125" s="10" t="str">
        <f>IF(AND(Sufficient_data="Yes",Include_study="Yes",Moderator&lt;&gt;""),'Moderator Analysis'!E:E-CL$3,"")</f>
        <v/>
      </c>
      <c r="CD125" s="40" t="str">
        <f>IF(AND(Sufficient_data="Yes",Include_study="Yes",Moderator&lt;&gt;""),CA:CA*('Moderator Analysis'!F:F-CL$5-CL$4*'Moderator Analysis'!E:E)^2,"")</f>
        <v/>
      </c>
      <c r="CE125" s="9"/>
      <c r="CF125" s="75" t="str">
        <f t="shared" si="282"/>
        <v/>
      </c>
      <c r="CG125" s="18" t="str">
        <f>IF(AND(Sufficient_data="Yes",Include_study="Yes",CF125&lt;&gt;""),'Moderator Analysis'!F:F-'Moderator Analysis'!J$37,"")</f>
        <v/>
      </c>
      <c r="CH125" s="18" t="str">
        <f>IF(AND(Sufficient_data="Yes",Include_study="Yes",CF125&lt;&gt;""),'Moderator Analysis'!E:E-SUMPRODUCT('Moderator Analysis'!E:E,CF:CF)/SUM(CF:CF),"")</f>
        <v/>
      </c>
      <c r="CI125" s="79" t="str">
        <f>IF(AND(Sufficient_data="Yes",Include_study="Yes",CF125&lt;&gt;""),CF:CF*('Moderator Analysis'!F:F-'Moderator Analysis'!J$29-'Moderator Analysis'!J$30*'Moderator Analysis'!E:E)^2,"")</f>
        <v/>
      </c>
      <c r="CN125" s="138"/>
      <c r="CO125" s="140"/>
      <c r="CP125" s="28" t="str">
        <f>IF(AND(Include_study="Yes",Sufficient_data="Yes"),1/'Publication Bias Analysis'!F125^2,"")</f>
        <v/>
      </c>
      <c r="CQ125" s="28" t="str">
        <f>IF(AND(Include_study="Yes",Sufficient_data="Yes"),1/('Publication Bias Analysis'!F:F^2+IF(Additional_model="Fixed effect",0,Calculations!DD$11)),"")</f>
        <v/>
      </c>
      <c r="CR125" s="28" t="str">
        <f>IF(AND(Include_study="Yes",Sufficient_data="Yes"),1/('Publication Bias Analysis'!F:F^2+IF(Additional_model="Fixed effect",0,'Publication Bias Analysis'!L$32)),"")</f>
        <v/>
      </c>
      <c r="CS125" s="28" t="str">
        <f>IF(AND(Include_study="Yes",Sufficient_data="Yes"),'Publication Bias Analysis'!E:E-IF(Trim_and_fill="Off",'Publication Bias Analysis'!I$29,'Publication Bias Analysis'!I$37),"")</f>
        <v/>
      </c>
      <c r="CT125" s="28" t="str">
        <f t="shared" si="246"/>
        <v/>
      </c>
      <c r="CU125" s="28" t="str">
        <f t="shared" si="247"/>
        <v/>
      </c>
      <c r="CV125" s="90" t="str">
        <f t="shared" si="248"/>
        <v/>
      </c>
      <c r="CW125" s="89" t="str">
        <f>IF(AND(Include_study="Yes",Sufficient_data="Yes"),CV:CV+IF(DH:DH&lt;0,-1,1)*COUNTIF(CV$2:CV124,CV:CV),"")</f>
        <v/>
      </c>
      <c r="CX125" s="89" t="str">
        <f>IF(AND(Include_study="Yes",Sufficient_data="Yes"),RANK(DL:DL,DL:DL,1)*IF(DK:DK&lt;0,-1,1)+IF(DK:DK&lt;0,-1,1)*COUNTIF(CV$2:CV124,CV:CV),"")</f>
        <v/>
      </c>
      <c r="CY125" s="89" t="str">
        <f>IF(AND(Include_study="Yes",Sufficient_data="Yes"),RANK(DO:DO,DO:DO,1)*IF(DN:DN&lt;0,-1,1)+IF(DN:DN&lt;0,-1,1)*COUNTIF(CV$2:CV124,CV:CV),"")</f>
        <v/>
      </c>
      <c r="CZ125" s="10" t="e">
        <f>IF(AND(Include_study="Yes",Sufficient_data="Yes"),'Publication Bias Analysis'!E:E,NA())</f>
        <v>#N/A</v>
      </c>
      <c r="DA125" s="40" t="e">
        <f>IF(AND(Include_study="Yes",Sufficient_data="Yes"),'Publication Bias Analysis'!F:F,NA())</f>
        <v>#N/A</v>
      </c>
      <c r="DG125" s="133"/>
      <c r="DH125" s="28" t="str">
        <f>IF(AND(Include_study="Yes",Sufficient_data="Yes"),IF('Publication Bias Analysis'!L$38="Left",CZ:CZ-'Publication Bias Analysis'!I$29,'Publication Bias Analysis'!I$29-'Publication Bias Analysis'!E:E),"")</f>
        <v/>
      </c>
      <c r="DI125" s="28" t="str">
        <f t="shared" si="211"/>
        <v/>
      </c>
      <c r="DJ125" s="40" t="str">
        <f>IF(AND(Include_study="Yes",Sufficient_data="Yes"),1/('Publication Bias Analysis'!F:F^2+IF(Additional_model="Fixed effect",0,$DS$6)),"")</f>
        <v/>
      </c>
      <c r="DK125" s="28" t="str">
        <f>IF(AND(Include_study="Yes",Sufficient_data="Yes"),IF('Publication Bias Analysis'!L$38="Left",CZ:CZ-DS$3,DS$3-'Publication Bias Analysis'!E:E),"")</f>
        <v/>
      </c>
      <c r="DL125" s="28" t="str">
        <f t="shared" si="212"/>
        <v/>
      </c>
      <c r="DM125" s="40" t="str">
        <f>IF(AND(DK125&lt;&gt;"",CW125&lt;=MAX(CW:CW)-DS$7),1/('Publication Bias Analysis'!F:F^2+IF(Additional_model="Fixed effect",0,$DS$13)),"")</f>
        <v/>
      </c>
      <c r="DN125" s="10" t="str">
        <f>IF(AND(Include_study="Yes",Sufficient_data="Yes"),IF('Publication Bias Analysis'!L$38="Left",CZ:CZ-DS$10,DS$10-CZ:CZ),"")</f>
        <v/>
      </c>
      <c r="DO125" s="10" t="str">
        <f t="shared" si="213"/>
        <v/>
      </c>
      <c r="DP125" s="40" t="str">
        <f t="shared" si="249"/>
        <v/>
      </c>
      <c r="EG125" s="133"/>
      <c r="EH125" s="10" t="str">
        <f t="shared" si="207"/>
        <v/>
      </c>
      <c r="EI125" s="40" t="str">
        <f>IF(AND(Include_study="Yes",Sufficient_data="Yes"),Z_score-('Publication Bias Analysis'!P$3+'Publication Bias Analysis'!P$4*Inverse_standard_error),"")</f>
        <v/>
      </c>
      <c r="EK125" s="133"/>
      <c r="EL125" s="10" t="str">
        <f>IF(AND(Include_study="Yes",Sufficient_data="Yes"),(CZ:CZ-SUMPRODUCT(Calculations!CP:CP,'Publication Bias Analysis'!E:E)/SUM(Calculations!CP:CP))/(SQRT(EM:EM)),"")</f>
        <v/>
      </c>
      <c r="EM125" s="10" t="str">
        <f>IF(AND(Include_study="Yes",Sufficient_data="Yes"),'Publication Bias Analysis'!F:F^2-1/(SUM(Calculations!CP:CP)),"")</f>
        <v/>
      </c>
      <c r="EN125" s="14" t="str">
        <f t="shared" si="214"/>
        <v/>
      </c>
      <c r="EO125" s="14" t="str">
        <f t="shared" si="215"/>
        <v/>
      </c>
      <c r="EP125" s="14" t="str">
        <f>IF(AND(Include_study="Yes",Sufficient_data="Yes"),COUNTIFS(EN$2:EN124,"&lt;"&amp;EN125,EO$2:EO124,"&lt;"&amp;EO125)+COUNTIFS(EN126:EN$201,"&lt;"&amp;EN125,EO126:EO$201,"&lt;"&amp;EO125)+COUNTIFS(EN$2:EN124,"&gt;"&amp;EN125,EO$2:EO124,"&gt;"&amp;EO125)+COUNTIFS(EN126:EN$201,"&gt;"&amp;EN125,EO126:EO$201,"&gt;"&amp;EO125),"")</f>
        <v/>
      </c>
      <c r="EQ125" s="83" t="str">
        <f>IF(AND(Include_study="Yes",Sufficient_data="Yes"),COUNTIFS(EN$2:EN124,"&lt;"&amp;EN125,EO$2:EO124,"&gt;"&amp;EO125)+COUNTIFS(EN126:EN$201,"&lt;"&amp;EN125,EO126:EO$201,"&gt;"&amp;EO125)+COUNTIFS(EN$2:EN124,"&gt;"&amp;EN125,EO$2:EO124,"&lt;"&amp;EO125)+COUNTIFS(EN126:EN$201,"&gt;"&amp;EN125,EO126:EO$201,"&lt;"&amp;EO125),"")</f>
        <v/>
      </c>
      <c r="ES125" s="133"/>
      <c r="EX125" s="133"/>
      <c r="EY125" s="10" t="e">
        <f t="shared" si="250"/>
        <v>#N/A</v>
      </c>
      <c r="EZ125" s="10" t="e">
        <f t="shared" si="251"/>
        <v>#N/A</v>
      </c>
      <c r="FA125" s="10" t="str">
        <f t="shared" si="252"/>
        <v/>
      </c>
      <c r="FB125" s="40" t="str">
        <f>IF(AND(Include_study="Yes",Sufficient_data="Yes"),Z_score-('Publication Bias Analysis'!AK153+'Publication Bias Analysis'!AK$31*Inverse_standard_error),"")</f>
        <v/>
      </c>
      <c r="FH125" s="133"/>
      <c r="FI125" s="14" t="str">
        <f>IF(Z_score&lt;&gt;"",RANK('Publication Bias Analysis'!AS:AS,'Publication Bias Analysis'!AS:AS,1)+COUNTIF('Publication Bias Analysis'!AS$2:AS124,'Publication Bias Analysis'!AS125),"")</f>
        <v/>
      </c>
      <c r="FJ125" s="10" t="str">
        <f t="shared" si="253"/>
        <v/>
      </c>
      <c r="FK125" s="10" t="e">
        <f>IF(AND(Include_study="Yes",Sufficient_data="Yes"),'Publication Bias Analysis'!AR125,NA())</f>
        <v>#N/A</v>
      </c>
      <c r="FL125" s="28" t="e">
        <f>IF(AND(Include_study="Yes",Sufficient_data="Yes"),'Publication Bias Analysis'!AS125,NA())</f>
        <v>#N/A</v>
      </c>
      <c r="FM125" s="10" t="str">
        <f>IF(AND(Include_study="Yes",Sufficient_data="Yes"),'Publication Bias Analysis'!AR:AR-AVERAGE('Publication Bias Analysis'!AR:AR),"")</f>
        <v/>
      </c>
      <c r="FN125" s="40" t="str">
        <f>IF(AND(Include_study="Yes",Sufficient_data="Yes"),FL:FL-('Publication Bias Analysis'!AV$30+FK:FK*'Publication Bias Analysis'!AV$31),"")</f>
        <v/>
      </c>
      <c r="FT125" s="133"/>
      <c r="FU125" s="10" t="str">
        <f t="shared" si="254"/>
        <v/>
      </c>
      <c r="FV125" s="19" t="str">
        <f t="shared" si="283"/>
        <v/>
      </c>
      <c r="FW125" s="40" t="str">
        <f t="shared" si="210"/>
        <v/>
      </c>
    </row>
    <row r="126" spans="1:179" x14ac:dyDescent="0.2">
      <c r="A126" s="129"/>
      <c r="B126" s="26" t="str">
        <f t="shared" si="255"/>
        <v/>
      </c>
      <c r="C126" s="26" t="str">
        <f>IF(B126&lt;&gt;"",IF(B126=0,COUNTIF(B$2:B125,0)+1,COUNTIF(B$2:B125,B126)+B126+COUNTIF(B:B,0)),"")</f>
        <v/>
      </c>
      <c r="D126" s="26" t="str">
        <f t="shared" si="216"/>
        <v/>
      </c>
      <c r="E126" s="10" t="str">
        <f>IF(AND(Sufficient_data="Yes",Include_study="Yes",Input!Study_name&lt;&gt;""),Input!Study_name,"")</f>
        <v/>
      </c>
      <c r="F126" s="10" t="str">
        <f>IF(AND(Sufficient_data="Yes",Include_study="Yes"),Input!Correlation,"")</f>
        <v/>
      </c>
      <c r="G126" s="10" t="str">
        <f t="shared" si="217"/>
        <v/>
      </c>
      <c r="H126" s="10" t="str">
        <f>IF(AND(Sufficient_data="Yes",Include_study="Yes"),Input!Number_of_subjects,"")</f>
        <v/>
      </c>
      <c r="I126" s="10" t="str">
        <f t="shared" si="218"/>
        <v/>
      </c>
      <c r="J126" s="10" t="str">
        <f t="shared" si="219"/>
        <v/>
      </c>
      <c r="K126" s="10" t="str">
        <f t="shared" si="220"/>
        <v/>
      </c>
      <c r="L126" s="10" t="str">
        <f t="shared" si="221"/>
        <v/>
      </c>
      <c r="M126" s="10" t="str">
        <f t="shared" si="222"/>
        <v/>
      </c>
      <c r="N126" s="10" t="str">
        <f t="shared" si="223"/>
        <v/>
      </c>
      <c r="O126" s="106" t="str">
        <f t="shared" si="224"/>
        <v/>
      </c>
      <c r="P126" s="68" t="str">
        <f t="shared" si="225"/>
        <v/>
      </c>
      <c r="R126" s="57" t="e">
        <f t="shared" si="226"/>
        <v>#N/A</v>
      </c>
      <c r="S126" s="10" t="e">
        <f t="shared" si="227"/>
        <v>#N/A</v>
      </c>
      <c r="T126" s="40" t="e">
        <f t="shared" si="228"/>
        <v>#N/A</v>
      </c>
      <c r="Y126" s="129"/>
      <c r="Z126" s="26" t="str">
        <f t="shared" si="229"/>
        <v/>
      </c>
      <c r="AA126" s="26" t="str">
        <f>IF(AND(Sufficient_data="Yes",Include_study="Yes",Input!Study_name&lt;&gt;"",Subgroup&lt;&gt;""),Input!Study_name,"")</f>
        <v/>
      </c>
      <c r="AB126" s="10" t="str">
        <f t="shared" si="230"/>
        <v/>
      </c>
      <c r="AC126" s="10" t="str">
        <f>IF(AND(Sufficient_data="Yes",Include_study="Yes",Subgroup&lt;&gt;""),Input!Correlation,"")</f>
        <v/>
      </c>
      <c r="AD126" s="10" t="str">
        <f t="shared" si="256"/>
        <v/>
      </c>
      <c r="AE126" s="10" t="str">
        <f t="shared" si="231"/>
        <v/>
      </c>
      <c r="AF126" s="10" t="str">
        <f t="shared" si="257"/>
        <v/>
      </c>
      <c r="AG126" s="10" t="str">
        <f t="shared" si="232"/>
        <v/>
      </c>
      <c r="AH126" s="4" t="str">
        <f t="shared" si="258"/>
        <v/>
      </c>
      <c r="AI126" s="35" t="str">
        <f t="shared" si="233"/>
        <v/>
      </c>
      <c r="AJ126" s="108" t="str">
        <f t="shared" si="234"/>
        <v/>
      </c>
      <c r="AK126" s="68" t="str">
        <f t="shared" si="235"/>
        <v/>
      </c>
      <c r="AL126" s="9"/>
      <c r="AM126" s="57" t="e">
        <f t="shared" si="259"/>
        <v>#N/A</v>
      </c>
      <c r="AN126" s="10" t="e">
        <f t="shared" si="260"/>
        <v>#N/A</v>
      </c>
      <c r="AO126" s="40" t="e">
        <f t="shared" si="261"/>
        <v>#N/A</v>
      </c>
      <c r="AP126" s="9"/>
      <c r="AQ126" s="71" t="str">
        <f t="shared" si="262"/>
        <v/>
      </c>
      <c r="AR126" s="10" t="str">
        <f>IF(AND(Sufficient_data="Yes",Include_study="Yes",Subgroup&lt;&gt;""),IF(COUNTIFS(Input!F$2:F125,"="&amp;"Yes",Input!C$2:C125,"="&amp;"Yes",Input!G$2:G125,"="&amp;Subgroup)&gt;0,"",Subgroup),"")</f>
        <v/>
      </c>
      <c r="AS126" s="26" t="str">
        <f t="shared" si="263"/>
        <v/>
      </c>
      <c r="AT126" s="14" t="str">
        <f t="shared" si="264"/>
        <v/>
      </c>
      <c r="AU126" s="10" t="str">
        <f t="shared" si="265"/>
        <v/>
      </c>
      <c r="AV126" s="19" t="str">
        <f t="shared" si="266"/>
        <v/>
      </c>
      <c r="AW126" s="10" t="str">
        <f t="shared" si="267"/>
        <v/>
      </c>
      <c r="AX126" s="10" t="str">
        <f t="shared" si="268"/>
        <v/>
      </c>
      <c r="AY126" s="10" t="str">
        <f t="shared" si="236"/>
        <v/>
      </c>
      <c r="AZ126" s="10" t="str">
        <f t="shared" si="269"/>
        <v/>
      </c>
      <c r="BA126" s="10" t="str">
        <f t="shared" si="270"/>
        <v/>
      </c>
      <c r="BB126" s="10" t="str">
        <f t="shared" si="237"/>
        <v/>
      </c>
      <c r="BC126" s="10" t="str">
        <f t="shared" si="271"/>
        <v/>
      </c>
      <c r="BD126" s="26" t="str">
        <f t="shared" si="272"/>
        <v/>
      </c>
      <c r="BE126" s="10" t="str">
        <f t="shared" si="238"/>
        <v/>
      </c>
      <c r="BF126" s="10" t="str">
        <f t="shared" si="239"/>
        <v/>
      </c>
      <c r="BG126" s="10" t="str">
        <f t="shared" si="273"/>
        <v/>
      </c>
      <c r="BH126" s="10" t="str">
        <f t="shared" si="274"/>
        <v/>
      </c>
      <c r="BI126" s="10" t="str">
        <f t="shared" si="240"/>
        <v/>
      </c>
      <c r="BJ126" s="10" t="str">
        <f t="shared" si="241"/>
        <v/>
      </c>
      <c r="BK126" s="10" t="str">
        <f t="shared" si="275"/>
        <v/>
      </c>
      <c r="BL126" s="10" t="str">
        <f t="shared" si="276"/>
        <v/>
      </c>
      <c r="BM126" s="10" t="str">
        <f t="shared" si="277"/>
        <v/>
      </c>
      <c r="BN126" s="10" t="e">
        <f t="shared" si="278"/>
        <v>#N/A</v>
      </c>
      <c r="BO126" s="10" t="str">
        <f t="shared" si="279"/>
        <v/>
      </c>
      <c r="BP126" s="10" t="str">
        <f t="shared" si="280"/>
        <v/>
      </c>
      <c r="BQ126" s="10" t="str">
        <f t="shared" si="242"/>
        <v/>
      </c>
      <c r="BR126" s="28" t="str">
        <f t="shared" si="281"/>
        <v/>
      </c>
      <c r="BS126" s="40" t="str">
        <f t="shared" si="209"/>
        <v/>
      </c>
      <c r="BX126" s="138"/>
      <c r="BY126" s="10" t="e">
        <f t="shared" si="243"/>
        <v>#N/A</v>
      </c>
      <c r="BZ126" s="10" t="e">
        <f t="shared" si="244"/>
        <v>#N/A</v>
      </c>
      <c r="CA126" s="10" t="str">
        <f t="shared" si="245"/>
        <v/>
      </c>
      <c r="CB126" s="10" t="str">
        <f>IF(AND(Sufficient_data="Yes",Include_study="Yes",Moderator&lt;&gt;""),'Moderator Analysis'!F:F-CL$2,"")</f>
        <v/>
      </c>
      <c r="CC126" s="10" t="str">
        <f>IF(AND(Sufficient_data="Yes",Include_study="Yes",Moderator&lt;&gt;""),'Moderator Analysis'!E:E-CL$3,"")</f>
        <v/>
      </c>
      <c r="CD126" s="40" t="str">
        <f>IF(AND(Sufficient_data="Yes",Include_study="Yes",Moderator&lt;&gt;""),CA:CA*('Moderator Analysis'!F:F-CL$5-CL$4*'Moderator Analysis'!E:E)^2,"")</f>
        <v/>
      </c>
      <c r="CE126" s="9"/>
      <c r="CF126" s="75" t="str">
        <f t="shared" si="282"/>
        <v/>
      </c>
      <c r="CG126" s="18" t="str">
        <f>IF(AND(Sufficient_data="Yes",Include_study="Yes",CF126&lt;&gt;""),'Moderator Analysis'!F:F-'Moderator Analysis'!J$37,"")</f>
        <v/>
      </c>
      <c r="CH126" s="18" t="str">
        <f>IF(AND(Sufficient_data="Yes",Include_study="Yes",CF126&lt;&gt;""),'Moderator Analysis'!E:E-SUMPRODUCT('Moderator Analysis'!E:E,CF:CF)/SUM(CF:CF),"")</f>
        <v/>
      </c>
      <c r="CI126" s="79" t="str">
        <f>IF(AND(Sufficient_data="Yes",Include_study="Yes",CF126&lt;&gt;""),CF:CF*('Moderator Analysis'!F:F-'Moderator Analysis'!J$29-'Moderator Analysis'!J$30*'Moderator Analysis'!E:E)^2,"")</f>
        <v/>
      </c>
      <c r="CN126" s="138"/>
      <c r="CO126" s="140"/>
      <c r="CP126" s="28" t="str">
        <f>IF(AND(Include_study="Yes",Sufficient_data="Yes"),1/'Publication Bias Analysis'!F126^2,"")</f>
        <v/>
      </c>
      <c r="CQ126" s="28" t="str">
        <f>IF(AND(Include_study="Yes",Sufficient_data="Yes"),1/('Publication Bias Analysis'!F:F^2+IF(Additional_model="Fixed effect",0,Calculations!DD$11)),"")</f>
        <v/>
      </c>
      <c r="CR126" s="28" t="str">
        <f>IF(AND(Include_study="Yes",Sufficient_data="Yes"),1/('Publication Bias Analysis'!F:F^2+IF(Additional_model="Fixed effect",0,'Publication Bias Analysis'!L$32)),"")</f>
        <v/>
      </c>
      <c r="CS126" s="28" t="str">
        <f>IF(AND(Include_study="Yes",Sufficient_data="Yes"),'Publication Bias Analysis'!E:E-IF(Trim_and_fill="Off",'Publication Bias Analysis'!I$29,'Publication Bias Analysis'!I$37),"")</f>
        <v/>
      </c>
      <c r="CT126" s="28" t="str">
        <f t="shared" si="246"/>
        <v/>
      </c>
      <c r="CU126" s="28" t="str">
        <f t="shared" si="247"/>
        <v/>
      </c>
      <c r="CV126" s="90" t="str">
        <f t="shared" si="248"/>
        <v/>
      </c>
      <c r="CW126" s="89" t="str">
        <f>IF(AND(Include_study="Yes",Sufficient_data="Yes"),CV:CV+IF(DH:DH&lt;0,-1,1)*COUNTIF(CV$2:CV125,CV:CV),"")</f>
        <v/>
      </c>
      <c r="CX126" s="89" t="str">
        <f>IF(AND(Include_study="Yes",Sufficient_data="Yes"),RANK(DL:DL,DL:DL,1)*IF(DK:DK&lt;0,-1,1)+IF(DK:DK&lt;0,-1,1)*COUNTIF(CV$2:CV125,CV:CV),"")</f>
        <v/>
      </c>
      <c r="CY126" s="89" t="str">
        <f>IF(AND(Include_study="Yes",Sufficient_data="Yes"),RANK(DO:DO,DO:DO,1)*IF(DN:DN&lt;0,-1,1)+IF(DN:DN&lt;0,-1,1)*COUNTIF(CV$2:CV125,CV:CV),"")</f>
        <v/>
      </c>
      <c r="CZ126" s="10" t="e">
        <f>IF(AND(Include_study="Yes",Sufficient_data="Yes"),'Publication Bias Analysis'!E:E,NA())</f>
        <v>#N/A</v>
      </c>
      <c r="DA126" s="40" t="e">
        <f>IF(AND(Include_study="Yes",Sufficient_data="Yes"),'Publication Bias Analysis'!F:F,NA())</f>
        <v>#N/A</v>
      </c>
      <c r="DG126" s="133"/>
      <c r="DH126" s="28" t="str">
        <f>IF(AND(Include_study="Yes",Sufficient_data="Yes"),IF('Publication Bias Analysis'!L$38="Left",CZ:CZ-'Publication Bias Analysis'!I$29,'Publication Bias Analysis'!I$29-'Publication Bias Analysis'!E:E),"")</f>
        <v/>
      </c>
      <c r="DI126" s="28" t="str">
        <f t="shared" si="211"/>
        <v/>
      </c>
      <c r="DJ126" s="40" t="str">
        <f>IF(AND(Include_study="Yes",Sufficient_data="Yes"),1/('Publication Bias Analysis'!F:F^2+IF(Additional_model="Fixed effect",0,$DS$6)),"")</f>
        <v/>
      </c>
      <c r="DK126" s="28" t="str">
        <f>IF(AND(Include_study="Yes",Sufficient_data="Yes"),IF('Publication Bias Analysis'!L$38="Left",CZ:CZ-DS$3,DS$3-'Publication Bias Analysis'!E:E),"")</f>
        <v/>
      </c>
      <c r="DL126" s="28" t="str">
        <f t="shared" si="212"/>
        <v/>
      </c>
      <c r="DM126" s="40" t="str">
        <f>IF(AND(DK126&lt;&gt;"",CW126&lt;=MAX(CW:CW)-DS$7),1/('Publication Bias Analysis'!F:F^2+IF(Additional_model="Fixed effect",0,$DS$13)),"")</f>
        <v/>
      </c>
      <c r="DN126" s="10" t="str">
        <f>IF(AND(Include_study="Yes",Sufficient_data="Yes"),IF('Publication Bias Analysis'!L$38="Left",CZ:CZ-DS$10,DS$10-CZ:CZ),"")</f>
        <v/>
      </c>
      <c r="DO126" s="10" t="str">
        <f t="shared" si="213"/>
        <v/>
      </c>
      <c r="DP126" s="40" t="str">
        <f t="shared" si="249"/>
        <v/>
      </c>
      <c r="EG126" s="133"/>
      <c r="EH126" s="10" t="str">
        <f t="shared" si="207"/>
        <v/>
      </c>
      <c r="EI126" s="40" t="str">
        <f>IF(AND(Include_study="Yes",Sufficient_data="Yes"),Z_score-('Publication Bias Analysis'!P$3+'Publication Bias Analysis'!P$4*Inverse_standard_error),"")</f>
        <v/>
      </c>
      <c r="EK126" s="133"/>
      <c r="EL126" s="10" t="str">
        <f>IF(AND(Include_study="Yes",Sufficient_data="Yes"),(CZ:CZ-SUMPRODUCT(Calculations!CP:CP,'Publication Bias Analysis'!E:E)/SUM(Calculations!CP:CP))/(SQRT(EM:EM)),"")</f>
        <v/>
      </c>
      <c r="EM126" s="10" t="str">
        <f>IF(AND(Include_study="Yes",Sufficient_data="Yes"),'Publication Bias Analysis'!F:F^2-1/(SUM(Calculations!CP:CP)),"")</f>
        <v/>
      </c>
      <c r="EN126" s="14" t="str">
        <f t="shared" si="214"/>
        <v/>
      </c>
      <c r="EO126" s="14" t="str">
        <f t="shared" si="215"/>
        <v/>
      </c>
      <c r="EP126" s="14" t="str">
        <f>IF(AND(Include_study="Yes",Sufficient_data="Yes"),COUNTIFS(EN$2:EN125,"&lt;"&amp;EN126,EO$2:EO125,"&lt;"&amp;EO126)+COUNTIFS(EN127:EN$201,"&lt;"&amp;EN126,EO127:EO$201,"&lt;"&amp;EO126)+COUNTIFS(EN$2:EN125,"&gt;"&amp;EN126,EO$2:EO125,"&gt;"&amp;EO126)+COUNTIFS(EN127:EN$201,"&gt;"&amp;EN126,EO127:EO$201,"&gt;"&amp;EO126),"")</f>
        <v/>
      </c>
      <c r="EQ126" s="83" t="str">
        <f>IF(AND(Include_study="Yes",Sufficient_data="Yes"),COUNTIFS(EN$2:EN125,"&lt;"&amp;EN126,EO$2:EO125,"&gt;"&amp;EO126)+COUNTIFS(EN127:EN$201,"&lt;"&amp;EN126,EO127:EO$201,"&gt;"&amp;EO126)+COUNTIFS(EN$2:EN125,"&gt;"&amp;EN126,EO$2:EO125,"&lt;"&amp;EO126)+COUNTIFS(EN127:EN$201,"&gt;"&amp;EN126,EO127:EO$201,"&lt;"&amp;EO126),"")</f>
        <v/>
      </c>
      <c r="ES126" s="133"/>
      <c r="EX126" s="133"/>
      <c r="EY126" s="10" t="e">
        <f t="shared" si="250"/>
        <v>#N/A</v>
      </c>
      <c r="EZ126" s="10" t="e">
        <f t="shared" si="251"/>
        <v>#N/A</v>
      </c>
      <c r="FA126" s="10" t="str">
        <f t="shared" si="252"/>
        <v/>
      </c>
      <c r="FB126" s="40" t="str">
        <f>IF(AND(Include_study="Yes",Sufficient_data="Yes"),Z_score-('Publication Bias Analysis'!AK154+'Publication Bias Analysis'!AK$31*Inverse_standard_error),"")</f>
        <v/>
      </c>
      <c r="FH126" s="133"/>
      <c r="FI126" s="14" t="str">
        <f>IF(Z_score&lt;&gt;"",RANK('Publication Bias Analysis'!AS:AS,'Publication Bias Analysis'!AS:AS,1)+COUNTIF('Publication Bias Analysis'!AS$2:AS125,'Publication Bias Analysis'!AS126),"")</f>
        <v/>
      </c>
      <c r="FJ126" s="10" t="str">
        <f t="shared" si="253"/>
        <v/>
      </c>
      <c r="FK126" s="10" t="e">
        <f>IF(AND(Include_study="Yes",Sufficient_data="Yes"),'Publication Bias Analysis'!AR126,NA())</f>
        <v>#N/A</v>
      </c>
      <c r="FL126" s="28" t="e">
        <f>IF(AND(Include_study="Yes",Sufficient_data="Yes"),'Publication Bias Analysis'!AS126,NA())</f>
        <v>#N/A</v>
      </c>
      <c r="FM126" s="10" t="str">
        <f>IF(AND(Include_study="Yes",Sufficient_data="Yes"),'Publication Bias Analysis'!AR:AR-AVERAGE('Publication Bias Analysis'!AR:AR),"")</f>
        <v/>
      </c>
      <c r="FN126" s="40" t="str">
        <f>IF(AND(Include_study="Yes",Sufficient_data="Yes"),FL:FL-('Publication Bias Analysis'!AV$30+FK:FK*'Publication Bias Analysis'!AV$31),"")</f>
        <v/>
      </c>
      <c r="FT126" s="133"/>
      <c r="FU126" s="10" t="str">
        <f t="shared" si="254"/>
        <v/>
      </c>
      <c r="FV126" s="19" t="str">
        <f t="shared" si="283"/>
        <v/>
      </c>
      <c r="FW126" s="40" t="str">
        <f t="shared" si="210"/>
        <v/>
      </c>
    </row>
    <row r="127" spans="1:179" x14ac:dyDescent="0.2">
      <c r="A127" s="129"/>
      <c r="B127" s="26" t="str">
        <f t="shared" si="255"/>
        <v/>
      </c>
      <c r="C127" s="26" t="str">
        <f>IF(B127&lt;&gt;"",IF(B127=0,COUNTIF(B$2:B126,0)+1,COUNTIF(B$2:B126,B127)+B127+COUNTIF(B:B,0)),"")</f>
        <v/>
      </c>
      <c r="D127" s="26" t="str">
        <f t="shared" si="216"/>
        <v/>
      </c>
      <c r="E127" s="10" t="str">
        <f>IF(AND(Sufficient_data="Yes",Include_study="Yes",Input!Study_name&lt;&gt;""),Input!Study_name,"")</f>
        <v/>
      </c>
      <c r="F127" s="10" t="str">
        <f>IF(AND(Sufficient_data="Yes",Include_study="Yes"),Input!Correlation,"")</f>
        <v/>
      </c>
      <c r="G127" s="10" t="str">
        <f t="shared" si="217"/>
        <v/>
      </c>
      <c r="H127" s="10" t="str">
        <f>IF(AND(Sufficient_data="Yes",Include_study="Yes"),Input!Number_of_subjects,"")</f>
        <v/>
      </c>
      <c r="I127" s="10" t="str">
        <f t="shared" si="218"/>
        <v/>
      </c>
      <c r="J127" s="10" t="str">
        <f t="shared" si="219"/>
        <v/>
      </c>
      <c r="K127" s="10" t="str">
        <f t="shared" si="220"/>
        <v/>
      </c>
      <c r="L127" s="10" t="str">
        <f t="shared" si="221"/>
        <v/>
      </c>
      <c r="M127" s="10" t="str">
        <f t="shared" si="222"/>
        <v/>
      </c>
      <c r="N127" s="10" t="str">
        <f t="shared" si="223"/>
        <v/>
      </c>
      <c r="O127" s="106" t="str">
        <f t="shared" si="224"/>
        <v/>
      </c>
      <c r="P127" s="68" t="str">
        <f t="shared" si="225"/>
        <v/>
      </c>
      <c r="R127" s="57" t="e">
        <f t="shared" si="226"/>
        <v>#N/A</v>
      </c>
      <c r="S127" s="10" t="e">
        <f t="shared" si="227"/>
        <v>#N/A</v>
      </c>
      <c r="T127" s="40" t="e">
        <f t="shared" si="228"/>
        <v>#N/A</v>
      </c>
      <c r="Y127" s="129"/>
      <c r="Z127" s="26" t="str">
        <f t="shared" si="229"/>
        <v/>
      </c>
      <c r="AA127" s="26" t="str">
        <f>IF(AND(Sufficient_data="Yes",Include_study="Yes",Input!Study_name&lt;&gt;"",Subgroup&lt;&gt;""),Input!Study_name,"")</f>
        <v/>
      </c>
      <c r="AB127" s="10" t="str">
        <f t="shared" si="230"/>
        <v/>
      </c>
      <c r="AC127" s="10" t="str">
        <f>IF(AND(Sufficient_data="Yes",Include_study="Yes",Subgroup&lt;&gt;""),Input!Correlation,"")</f>
        <v/>
      </c>
      <c r="AD127" s="10" t="str">
        <f t="shared" si="256"/>
        <v/>
      </c>
      <c r="AE127" s="10" t="str">
        <f t="shared" si="231"/>
        <v/>
      </c>
      <c r="AF127" s="10" t="str">
        <f t="shared" si="257"/>
        <v/>
      </c>
      <c r="AG127" s="10" t="str">
        <f t="shared" si="232"/>
        <v/>
      </c>
      <c r="AH127" s="4" t="str">
        <f t="shared" si="258"/>
        <v/>
      </c>
      <c r="AI127" s="35" t="str">
        <f t="shared" si="233"/>
        <v/>
      </c>
      <c r="AJ127" s="108" t="str">
        <f t="shared" si="234"/>
        <v/>
      </c>
      <c r="AK127" s="68" t="str">
        <f t="shared" si="235"/>
        <v/>
      </c>
      <c r="AL127" s="9"/>
      <c r="AM127" s="57" t="e">
        <f t="shared" si="259"/>
        <v>#N/A</v>
      </c>
      <c r="AN127" s="10" t="e">
        <f t="shared" si="260"/>
        <v>#N/A</v>
      </c>
      <c r="AO127" s="40" t="e">
        <f t="shared" si="261"/>
        <v>#N/A</v>
      </c>
      <c r="AP127" s="9"/>
      <c r="AQ127" s="71" t="str">
        <f t="shared" si="262"/>
        <v/>
      </c>
      <c r="AR127" s="10" t="str">
        <f>IF(AND(Sufficient_data="Yes",Include_study="Yes",Subgroup&lt;&gt;""),IF(COUNTIFS(Input!F$2:F126,"="&amp;"Yes",Input!C$2:C126,"="&amp;"Yes",Input!G$2:G126,"="&amp;Subgroup)&gt;0,"",Subgroup),"")</f>
        <v/>
      </c>
      <c r="AS127" s="26" t="str">
        <f t="shared" si="263"/>
        <v/>
      </c>
      <c r="AT127" s="14" t="str">
        <f t="shared" si="264"/>
        <v/>
      </c>
      <c r="AU127" s="10" t="str">
        <f t="shared" si="265"/>
        <v/>
      </c>
      <c r="AV127" s="19" t="str">
        <f t="shared" si="266"/>
        <v/>
      </c>
      <c r="AW127" s="10" t="str">
        <f t="shared" si="267"/>
        <v/>
      </c>
      <c r="AX127" s="10" t="str">
        <f t="shared" si="268"/>
        <v/>
      </c>
      <c r="AY127" s="10" t="str">
        <f t="shared" si="236"/>
        <v/>
      </c>
      <c r="AZ127" s="10" t="str">
        <f t="shared" si="269"/>
        <v/>
      </c>
      <c r="BA127" s="10" t="str">
        <f t="shared" si="270"/>
        <v/>
      </c>
      <c r="BB127" s="10" t="str">
        <f t="shared" si="237"/>
        <v/>
      </c>
      <c r="BC127" s="10" t="str">
        <f t="shared" si="271"/>
        <v/>
      </c>
      <c r="BD127" s="26" t="str">
        <f t="shared" si="272"/>
        <v/>
      </c>
      <c r="BE127" s="10" t="str">
        <f t="shared" si="238"/>
        <v/>
      </c>
      <c r="BF127" s="10" t="str">
        <f t="shared" si="239"/>
        <v/>
      </c>
      <c r="BG127" s="10" t="str">
        <f t="shared" si="273"/>
        <v/>
      </c>
      <c r="BH127" s="10" t="str">
        <f t="shared" si="274"/>
        <v/>
      </c>
      <c r="BI127" s="10" t="str">
        <f t="shared" si="240"/>
        <v/>
      </c>
      <c r="BJ127" s="10" t="str">
        <f t="shared" si="241"/>
        <v/>
      </c>
      <c r="BK127" s="10" t="str">
        <f t="shared" si="275"/>
        <v/>
      </c>
      <c r="BL127" s="10" t="str">
        <f t="shared" si="276"/>
        <v/>
      </c>
      <c r="BM127" s="10" t="str">
        <f t="shared" si="277"/>
        <v/>
      </c>
      <c r="BN127" s="10" t="e">
        <f t="shared" si="278"/>
        <v>#N/A</v>
      </c>
      <c r="BO127" s="10" t="str">
        <f t="shared" si="279"/>
        <v/>
      </c>
      <c r="BP127" s="10" t="str">
        <f t="shared" si="280"/>
        <v/>
      </c>
      <c r="BQ127" s="10" t="str">
        <f t="shared" si="242"/>
        <v/>
      </c>
      <c r="BR127" s="28" t="str">
        <f t="shared" si="281"/>
        <v/>
      </c>
      <c r="BS127" s="40" t="str">
        <f t="shared" si="209"/>
        <v/>
      </c>
      <c r="BX127" s="138"/>
      <c r="BY127" s="10" t="e">
        <f t="shared" si="243"/>
        <v>#N/A</v>
      </c>
      <c r="BZ127" s="10" t="e">
        <f t="shared" si="244"/>
        <v>#N/A</v>
      </c>
      <c r="CA127" s="10" t="str">
        <f t="shared" si="245"/>
        <v/>
      </c>
      <c r="CB127" s="10" t="str">
        <f>IF(AND(Sufficient_data="Yes",Include_study="Yes",Moderator&lt;&gt;""),'Moderator Analysis'!F:F-CL$2,"")</f>
        <v/>
      </c>
      <c r="CC127" s="10" t="str">
        <f>IF(AND(Sufficient_data="Yes",Include_study="Yes",Moderator&lt;&gt;""),'Moderator Analysis'!E:E-CL$3,"")</f>
        <v/>
      </c>
      <c r="CD127" s="40" t="str">
        <f>IF(AND(Sufficient_data="Yes",Include_study="Yes",Moderator&lt;&gt;""),CA:CA*('Moderator Analysis'!F:F-CL$5-CL$4*'Moderator Analysis'!E:E)^2,"")</f>
        <v/>
      </c>
      <c r="CE127" s="9"/>
      <c r="CF127" s="75" t="str">
        <f t="shared" si="282"/>
        <v/>
      </c>
      <c r="CG127" s="18" t="str">
        <f>IF(AND(Sufficient_data="Yes",Include_study="Yes",CF127&lt;&gt;""),'Moderator Analysis'!F:F-'Moderator Analysis'!J$37,"")</f>
        <v/>
      </c>
      <c r="CH127" s="18" t="str">
        <f>IF(AND(Sufficient_data="Yes",Include_study="Yes",CF127&lt;&gt;""),'Moderator Analysis'!E:E-SUMPRODUCT('Moderator Analysis'!E:E,CF:CF)/SUM(CF:CF),"")</f>
        <v/>
      </c>
      <c r="CI127" s="79" t="str">
        <f>IF(AND(Sufficient_data="Yes",Include_study="Yes",CF127&lt;&gt;""),CF:CF*('Moderator Analysis'!F:F-'Moderator Analysis'!J$29-'Moderator Analysis'!J$30*'Moderator Analysis'!E:E)^2,"")</f>
        <v/>
      </c>
      <c r="CN127" s="138"/>
      <c r="CO127" s="140"/>
      <c r="CP127" s="28" t="str">
        <f>IF(AND(Include_study="Yes",Sufficient_data="Yes"),1/'Publication Bias Analysis'!F127^2,"")</f>
        <v/>
      </c>
      <c r="CQ127" s="28" t="str">
        <f>IF(AND(Include_study="Yes",Sufficient_data="Yes"),1/('Publication Bias Analysis'!F:F^2+IF(Additional_model="Fixed effect",0,Calculations!DD$11)),"")</f>
        <v/>
      </c>
      <c r="CR127" s="28" t="str">
        <f>IF(AND(Include_study="Yes",Sufficient_data="Yes"),1/('Publication Bias Analysis'!F:F^2+IF(Additional_model="Fixed effect",0,'Publication Bias Analysis'!L$32)),"")</f>
        <v/>
      </c>
      <c r="CS127" s="28" t="str">
        <f>IF(AND(Include_study="Yes",Sufficient_data="Yes"),'Publication Bias Analysis'!E:E-IF(Trim_and_fill="Off",'Publication Bias Analysis'!I$29,'Publication Bias Analysis'!I$37),"")</f>
        <v/>
      </c>
      <c r="CT127" s="28" t="str">
        <f t="shared" si="246"/>
        <v/>
      </c>
      <c r="CU127" s="28" t="str">
        <f t="shared" si="247"/>
        <v/>
      </c>
      <c r="CV127" s="90" t="str">
        <f t="shared" si="248"/>
        <v/>
      </c>
      <c r="CW127" s="89" t="str">
        <f>IF(AND(Include_study="Yes",Sufficient_data="Yes"),CV:CV+IF(DH:DH&lt;0,-1,1)*COUNTIF(CV$2:CV126,CV:CV),"")</f>
        <v/>
      </c>
      <c r="CX127" s="89" t="str">
        <f>IF(AND(Include_study="Yes",Sufficient_data="Yes"),RANK(DL:DL,DL:DL,1)*IF(DK:DK&lt;0,-1,1)+IF(DK:DK&lt;0,-1,1)*COUNTIF(CV$2:CV126,CV:CV),"")</f>
        <v/>
      </c>
      <c r="CY127" s="89" t="str">
        <f>IF(AND(Include_study="Yes",Sufficient_data="Yes"),RANK(DO:DO,DO:DO,1)*IF(DN:DN&lt;0,-1,1)+IF(DN:DN&lt;0,-1,1)*COUNTIF(CV$2:CV126,CV:CV),"")</f>
        <v/>
      </c>
      <c r="CZ127" s="10" t="e">
        <f>IF(AND(Include_study="Yes",Sufficient_data="Yes"),'Publication Bias Analysis'!E:E,NA())</f>
        <v>#N/A</v>
      </c>
      <c r="DA127" s="40" t="e">
        <f>IF(AND(Include_study="Yes",Sufficient_data="Yes"),'Publication Bias Analysis'!F:F,NA())</f>
        <v>#N/A</v>
      </c>
      <c r="DG127" s="133"/>
      <c r="DH127" s="28" t="str">
        <f>IF(AND(Include_study="Yes",Sufficient_data="Yes"),IF('Publication Bias Analysis'!L$38="Left",CZ:CZ-'Publication Bias Analysis'!I$29,'Publication Bias Analysis'!I$29-'Publication Bias Analysis'!E:E),"")</f>
        <v/>
      </c>
      <c r="DI127" s="28" t="str">
        <f t="shared" si="211"/>
        <v/>
      </c>
      <c r="DJ127" s="40" t="str">
        <f>IF(AND(Include_study="Yes",Sufficient_data="Yes"),1/('Publication Bias Analysis'!F:F^2+IF(Additional_model="Fixed effect",0,$DS$6)),"")</f>
        <v/>
      </c>
      <c r="DK127" s="28" t="str">
        <f>IF(AND(Include_study="Yes",Sufficient_data="Yes"),IF('Publication Bias Analysis'!L$38="Left",CZ:CZ-DS$3,DS$3-'Publication Bias Analysis'!E:E),"")</f>
        <v/>
      </c>
      <c r="DL127" s="28" t="str">
        <f t="shared" si="212"/>
        <v/>
      </c>
      <c r="DM127" s="40" t="str">
        <f>IF(AND(DK127&lt;&gt;"",CW127&lt;=MAX(CW:CW)-DS$7),1/('Publication Bias Analysis'!F:F^2+IF(Additional_model="Fixed effect",0,$DS$13)),"")</f>
        <v/>
      </c>
      <c r="DN127" s="10" t="str">
        <f>IF(AND(Include_study="Yes",Sufficient_data="Yes"),IF('Publication Bias Analysis'!L$38="Left",CZ:CZ-DS$10,DS$10-CZ:CZ),"")</f>
        <v/>
      </c>
      <c r="DO127" s="10" t="str">
        <f t="shared" si="213"/>
        <v/>
      </c>
      <c r="DP127" s="40" t="str">
        <f t="shared" si="249"/>
        <v/>
      </c>
      <c r="EG127" s="133"/>
      <c r="EH127" s="10" t="str">
        <f t="shared" si="207"/>
        <v/>
      </c>
      <c r="EI127" s="40" t="str">
        <f>IF(AND(Include_study="Yes",Sufficient_data="Yes"),Z_score-('Publication Bias Analysis'!P$3+'Publication Bias Analysis'!P$4*Inverse_standard_error),"")</f>
        <v/>
      </c>
      <c r="EK127" s="133"/>
      <c r="EL127" s="10" t="str">
        <f>IF(AND(Include_study="Yes",Sufficient_data="Yes"),(CZ:CZ-SUMPRODUCT(Calculations!CP:CP,'Publication Bias Analysis'!E:E)/SUM(Calculations!CP:CP))/(SQRT(EM:EM)),"")</f>
        <v/>
      </c>
      <c r="EM127" s="10" t="str">
        <f>IF(AND(Include_study="Yes",Sufficient_data="Yes"),'Publication Bias Analysis'!F:F^2-1/(SUM(Calculations!CP:CP)),"")</f>
        <v/>
      </c>
      <c r="EN127" s="14" t="str">
        <f t="shared" si="214"/>
        <v/>
      </c>
      <c r="EO127" s="14" t="str">
        <f t="shared" si="215"/>
        <v/>
      </c>
      <c r="EP127" s="14" t="str">
        <f>IF(AND(Include_study="Yes",Sufficient_data="Yes"),COUNTIFS(EN$2:EN126,"&lt;"&amp;EN127,EO$2:EO126,"&lt;"&amp;EO127)+COUNTIFS(EN128:EN$201,"&lt;"&amp;EN127,EO128:EO$201,"&lt;"&amp;EO127)+COUNTIFS(EN$2:EN126,"&gt;"&amp;EN127,EO$2:EO126,"&gt;"&amp;EO127)+COUNTIFS(EN128:EN$201,"&gt;"&amp;EN127,EO128:EO$201,"&gt;"&amp;EO127),"")</f>
        <v/>
      </c>
      <c r="EQ127" s="83" t="str">
        <f>IF(AND(Include_study="Yes",Sufficient_data="Yes"),COUNTIFS(EN$2:EN126,"&lt;"&amp;EN127,EO$2:EO126,"&gt;"&amp;EO127)+COUNTIFS(EN128:EN$201,"&lt;"&amp;EN127,EO128:EO$201,"&gt;"&amp;EO127)+COUNTIFS(EN$2:EN126,"&gt;"&amp;EN127,EO$2:EO126,"&lt;"&amp;EO127)+COUNTIFS(EN128:EN$201,"&gt;"&amp;EN127,EO128:EO$201,"&lt;"&amp;EO127),"")</f>
        <v/>
      </c>
      <c r="ES127" s="133"/>
      <c r="EX127" s="133"/>
      <c r="EY127" s="10" t="e">
        <f t="shared" si="250"/>
        <v>#N/A</v>
      </c>
      <c r="EZ127" s="10" t="e">
        <f t="shared" si="251"/>
        <v>#N/A</v>
      </c>
      <c r="FA127" s="10" t="str">
        <f t="shared" si="252"/>
        <v/>
      </c>
      <c r="FB127" s="40" t="str">
        <f>IF(AND(Include_study="Yes",Sufficient_data="Yes"),Z_score-('Publication Bias Analysis'!AK155+'Publication Bias Analysis'!AK$31*Inverse_standard_error),"")</f>
        <v/>
      </c>
      <c r="FH127" s="133"/>
      <c r="FI127" s="14" t="str">
        <f>IF(Z_score&lt;&gt;"",RANK('Publication Bias Analysis'!AS:AS,'Publication Bias Analysis'!AS:AS,1)+COUNTIF('Publication Bias Analysis'!AS$2:AS126,'Publication Bias Analysis'!AS127),"")</f>
        <v/>
      </c>
      <c r="FJ127" s="10" t="str">
        <f t="shared" si="253"/>
        <v/>
      </c>
      <c r="FK127" s="10" t="e">
        <f>IF(AND(Include_study="Yes",Sufficient_data="Yes"),'Publication Bias Analysis'!AR127,NA())</f>
        <v>#N/A</v>
      </c>
      <c r="FL127" s="28" t="e">
        <f>IF(AND(Include_study="Yes",Sufficient_data="Yes"),'Publication Bias Analysis'!AS127,NA())</f>
        <v>#N/A</v>
      </c>
      <c r="FM127" s="10" t="str">
        <f>IF(AND(Include_study="Yes",Sufficient_data="Yes"),'Publication Bias Analysis'!AR:AR-AVERAGE('Publication Bias Analysis'!AR:AR),"")</f>
        <v/>
      </c>
      <c r="FN127" s="40" t="str">
        <f>IF(AND(Include_study="Yes",Sufficient_data="Yes"),FL:FL-('Publication Bias Analysis'!AV$30+FK:FK*'Publication Bias Analysis'!AV$31),"")</f>
        <v/>
      </c>
      <c r="FT127" s="133"/>
      <c r="FU127" s="10" t="str">
        <f t="shared" si="254"/>
        <v/>
      </c>
      <c r="FV127" s="19" t="str">
        <f t="shared" si="283"/>
        <v/>
      </c>
      <c r="FW127" s="40" t="str">
        <f t="shared" si="210"/>
        <v/>
      </c>
    </row>
    <row r="128" spans="1:179" x14ac:dyDescent="0.2">
      <c r="A128" s="129"/>
      <c r="B128" s="26" t="str">
        <f t="shared" si="255"/>
        <v/>
      </c>
      <c r="C128" s="26" t="str">
        <f>IF(B128&lt;&gt;"",IF(B128=0,COUNTIF(B$2:B127,0)+1,COUNTIF(B$2:B127,B128)+B128+COUNTIF(B:B,0)),"")</f>
        <v/>
      </c>
      <c r="D128" s="26" t="str">
        <f t="shared" si="216"/>
        <v/>
      </c>
      <c r="E128" s="10" t="str">
        <f>IF(AND(Sufficient_data="Yes",Include_study="Yes",Input!Study_name&lt;&gt;""),Input!Study_name,"")</f>
        <v/>
      </c>
      <c r="F128" s="10" t="str">
        <f>IF(AND(Sufficient_data="Yes",Include_study="Yes"),Input!Correlation,"")</f>
        <v/>
      </c>
      <c r="G128" s="10" t="str">
        <f t="shared" si="217"/>
        <v/>
      </c>
      <c r="H128" s="10" t="str">
        <f>IF(AND(Sufficient_data="Yes",Include_study="Yes"),Input!Number_of_subjects,"")</f>
        <v/>
      </c>
      <c r="I128" s="10" t="str">
        <f t="shared" si="218"/>
        <v/>
      </c>
      <c r="J128" s="10" t="str">
        <f t="shared" si="219"/>
        <v/>
      </c>
      <c r="K128" s="10" t="str">
        <f t="shared" si="220"/>
        <v/>
      </c>
      <c r="L128" s="10" t="str">
        <f t="shared" si="221"/>
        <v/>
      </c>
      <c r="M128" s="10" t="str">
        <f t="shared" si="222"/>
        <v/>
      </c>
      <c r="N128" s="10" t="str">
        <f t="shared" si="223"/>
        <v/>
      </c>
      <c r="O128" s="106" t="str">
        <f t="shared" si="224"/>
        <v/>
      </c>
      <c r="P128" s="68" t="str">
        <f t="shared" si="225"/>
        <v/>
      </c>
      <c r="R128" s="57" t="e">
        <f t="shared" si="226"/>
        <v>#N/A</v>
      </c>
      <c r="S128" s="10" t="e">
        <f t="shared" si="227"/>
        <v>#N/A</v>
      </c>
      <c r="T128" s="40" t="e">
        <f t="shared" si="228"/>
        <v>#N/A</v>
      </c>
      <c r="Y128" s="129"/>
      <c r="Z128" s="26" t="str">
        <f t="shared" si="229"/>
        <v/>
      </c>
      <c r="AA128" s="26" t="str">
        <f>IF(AND(Sufficient_data="Yes",Include_study="Yes",Input!Study_name&lt;&gt;"",Subgroup&lt;&gt;""),Input!Study_name,"")</f>
        <v/>
      </c>
      <c r="AB128" s="10" t="str">
        <f t="shared" si="230"/>
        <v/>
      </c>
      <c r="AC128" s="10" t="str">
        <f>IF(AND(Sufficient_data="Yes",Include_study="Yes",Subgroup&lt;&gt;""),Input!Correlation,"")</f>
        <v/>
      </c>
      <c r="AD128" s="10" t="str">
        <f t="shared" si="256"/>
        <v/>
      </c>
      <c r="AE128" s="10" t="str">
        <f t="shared" si="231"/>
        <v/>
      </c>
      <c r="AF128" s="10" t="str">
        <f t="shared" si="257"/>
        <v/>
      </c>
      <c r="AG128" s="10" t="str">
        <f t="shared" si="232"/>
        <v/>
      </c>
      <c r="AH128" s="4" t="str">
        <f t="shared" si="258"/>
        <v/>
      </c>
      <c r="AI128" s="35" t="str">
        <f t="shared" si="233"/>
        <v/>
      </c>
      <c r="AJ128" s="108" t="str">
        <f t="shared" si="234"/>
        <v/>
      </c>
      <c r="AK128" s="68" t="str">
        <f t="shared" si="235"/>
        <v/>
      </c>
      <c r="AL128" s="9"/>
      <c r="AM128" s="57" t="e">
        <f t="shared" si="259"/>
        <v>#N/A</v>
      </c>
      <c r="AN128" s="10" t="e">
        <f t="shared" si="260"/>
        <v>#N/A</v>
      </c>
      <c r="AO128" s="40" t="e">
        <f t="shared" si="261"/>
        <v>#N/A</v>
      </c>
      <c r="AP128" s="9"/>
      <c r="AQ128" s="71" t="str">
        <f t="shared" si="262"/>
        <v/>
      </c>
      <c r="AR128" s="10" t="str">
        <f>IF(AND(Sufficient_data="Yes",Include_study="Yes",Subgroup&lt;&gt;""),IF(COUNTIFS(Input!F$2:F127,"="&amp;"Yes",Input!C$2:C127,"="&amp;"Yes",Input!G$2:G127,"="&amp;Subgroup)&gt;0,"",Subgroup),"")</f>
        <v/>
      </c>
      <c r="AS128" s="26" t="str">
        <f t="shared" si="263"/>
        <v/>
      </c>
      <c r="AT128" s="14" t="str">
        <f t="shared" si="264"/>
        <v/>
      </c>
      <c r="AU128" s="10" t="str">
        <f t="shared" si="265"/>
        <v/>
      </c>
      <c r="AV128" s="19" t="str">
        <f t="shared" si="266"/>
        <v/>
      </c>
      <c r="AW128" s="10" t="str">
        <f t="shared" si="267"/>
        <v/>
      </c>
      <c r="AX128" s="10" t="str">
        <f t="shared" si="268"/>
        <v/>
      </c>
      <c r="AY128" s="10" t="str">
        <f t="shared" si="236"/>
        <v/>
      </c>
      <c r="AZ128" s="10" t="str">
        <f t="shared" si="269"/>
        <v/>
      </c>
      <c r="BA128" s="10" t="str">
        <f t="shared" si="270"/>
        <v/>
      </c>
      <c r="BB128" s="10" t="str">
        <f t="shared" si="237"/>
        <v/>
      </c>
      <c r="BC128" s="10" t="str">
        <f t="shared" si="271"/>
        <v/>
      </c>
      <c r="BD128" s="26" t="str">
        <f t="shared" si="272"/>
        <v/>
      </c>
      <c r="BE128" s="10" t="str">
        <f t="shared" si="238"/>
        <v/>
      </c>
      <c r="BF128" s="10" t="str">
        <f t="shared" si="239"/>
        <v/>
      </c>
      <c r="BG128" s="10" t="str">
        <f t="shared" si="273"/>
        <v/>
      </c>
      <c r="BH128" s="10" t="str">
        <f t="shared" si="274"/>
        <v/>
      </c>
      <c r="BI128" s="10" t="str">
        <f t="shared" si="240"/>
        <v/>
      </c>
      <c r="BJ128" s="10" t="str">
        <f t="shared" si="241"/>
        <v/>
      </c>
      <c r="BK128" s="10" t="str">
        <f t="shared" si="275"/>
        <v/>
      </c>
      <c r="BL128" s="10" t="str">
        <f t="shared" si="276"/>
        <v/>
      </c>
      <c r="BM128" s="10" t="str">
        <f t="shared" si="277"/>
        <v/>
      </c>
      <c r="BN128" s="10" t="e">
        <f t="shared" si="278"/>
        <v>#N/A</v>
      </c>
      <c r="BO128" s="10" t="str">
        <f t="shared" si="279"/>
        <v/>
      </c>
      <c r="BP128" s="10" t="str">
        <f t="shared" si="280"/>
        <v/>
      </c>
      <c r="BQ128" s="10" t="str">
        <f t="shared" si="242"/>
        <v/>
      </c>
      <c r="BR128" s="28" t="str">
        <f t="shared" si="281"/>
        <v/>
      </c>
      <c r="BS128" s="40" t="str">
        <f t="shared" si="209"/>
        <v/>
      </c>
      <c r="BX128" s="138"/>
      <c r="BY128" s="10" t="e">
        <f t="shared" si="243"/>
        <v>#N/A</v>
      </c>
      <c r="BZ128" s="10" t="e">
        <f t="shared" si="244"/>
        <v>#N/A</v>
      </c>
      <c r="CA128" s="10" t="str">
        <f t="shared" si="245"/>
        <v/>
      </c>
      <c r="CB128" s="10" t="str">
        <f>IF(AND(Sufficient_data="Yes",Include_study="Yes",Moderator&lt;&gt;""),'Moderator Analysis'!F:F-CL$2,"")</f>
        <v/>
      </c>
      <c r="CC128" s="10" t="str">
        <f>IF(AND(Sufficient_data="Yes",Include_study="Yes",Moderator&lt;&gt;""),'Moderator Analysis'!E:E-CL$3,"")</f>
        <v/>
      </c>
      <c r="CD128" s="40" t="str">
        <f>IF(AND(Sufficient_data="Yes",Include_study="Yes",Moderator&lt;&gt;""),CA:CA*('Moderator Analysis'!F:F-CL$5-CL$4*'Moderator Analysis'!E:E)^2,"")</f>
        <v/>
      </c>
      <c r="CE128" s="9"/>
      <c r="CF128" s="75" t="str">
        <f t="shared" si="282"/>
        <v/>
      </c>
      <c r="CG128" s="18" t="str">
        <f>IF(AND(Sufficient_data="Yes",Include_study="Yes",CF128&lt;&gt;""),'Moderator Analysis'!F:F-'Moderator Analysis'!J$37,"")</f>
        <v/>
      </c>
      <c r="CH128" s="18" t="str">
        <f>IF(AND(Sufficient_data="Yes",Include_study="Yes",CF128&lt;&gt;""),'Moderator Analysis'!E:E-SUMPRODUCT('Moderator Analysis'!E:E,CF:CF)/SUM(CF:CF),"")</f>
        <v/>
      </c>
      <c r="CI128" s="79" t="str">
        <f>IF(AND(Sufficient_data="Yes",Include_study="Yes",CF128&lt;&gt;""),CF:CF*('Moderator Analysis'!F:F-'Moderator Analysis'!J$29-'Moderator Analysis'!J$30*'Moderator Analysis'!E:E)^2,"")</f>
        <v/>
      </c>
      <c r="CN128" s="138"/>
      <c r="CO128" s="140"/>
      <c r="CP128" s="28" t="str">
        <f>IF(AND(Include_study="Yes",Sufficient_data="Yes"),1/'Publication Bias Analysis'!F128^2,"")</f>
        <v/>
      </c>
      <c r="CQ128" s="28" t="str">
        <f>IF(AND(Include_study="Yes",Sufficient_data="Yes"),1/('Publication Bias Analysis'!F:F^2+IF(Additional_model="Fixed effect",0,Calculations!DD$11)),"")</f>
        <v/>
      </c>
      <c r="CR128" s="28" t="str">
        <f>IF(AND(Include_study="Yes",Sufficient_data="Yes"),1/('Publication Bias Analysis'!F:F^2+IF(Additional_model="Fixed effect",0,'Publication Bias Analysis'!L$32)),"")</f>
        <v/>
      </c>
      <c r="CS128" s="28" t="str">
        <f>IF(AND(Include_study="Yes",Sufficient_data="Yes"),'Publication Bias Analysis'!E:E-IF(Trim_and_fill="Off",'Publication Bias Analysis'!I$29,'Publication Bias Analysis'!I$37),"")</f>
        <v/>
      </c>
      <c r="CT128" s="28" t="str">
        <f t="shared" si="246"/>
        <v/>
      </c>
      <c r="CU128" s="28" t="str">
        <f t="shared" si="247"/>
        <v/>
      </c>
      <c r="CV128" s="90" t="str">
        <f t="shared" si="248"/>
        <v/>
      </c>
      <c r="CW128" s="89" t="str">
        <f>IF(AND(Include_study="Yes",Sufficient_data="Yes"),CV:CV+IF(DH:DH&lt;0,-1,1)*COUNTIF(CV$2:CV127,CV:CV),"")</f>
        <v/>
      </c>
      <c r="CX128" s="89" t="str">
        <f>IF(AND(Include_study="Yes",Sufficient_data="Yes"),RANK(DL:DL,DL:DL,1)*IF(DK:DK&lt;0,-1,1)+IF(DK:DK&lt;0,-1,1)*COUNTIF(CV$2:CV127,CV:CV),"")</f>
        <v/>
      </c>
      <c r="CY128" s="89" t="str">
        <f>IF(AND(Include_study="Yes",Sufficient_data="Yes"),RANK(DO:DO,DO:DO,1)*IF(DN:DN&lt;0,-1,1)+IF(DN:DN&lt;0,-1,1)*COUNTIF(CV$2:CV127,CV:CV),"")</f>
        <v/>
      </c>
      <c r="CZ128" s="10" t="e">
        <f>IF(AND(Include_study="Yes",Sufficient_data="Yes"),'Publication Bias Analysis'!E:E,NA())</f>
        <v>#N/A</v>
      </c>
      <c r="DA128" s="40" t="e">
        <f>IF(AND(Include_study="Yes",Sufficient_data="Yes"),'Publication Bias Analysis'!F:F,NA())</f>
        <v>#N/A</v>
      </c>
      <c r="DG128" s="133"/>
      <c r="DH128" s="28" t="str">
        <f>IF(AND(Include_study="Yes",Sufficient_data="Yes"),IF('Publication Bias Analysis'!L$38="Left",CZ:CZ-'Publication Bias Analysis'!I$29,'Publication Bias Analysis'!I$29-'Publication Bias Analysis'!E:E),"")</f>
        <v/>
      </c>
      <c r="DI128" s="28" t="str">
        <f t="shared" si="211"/>
        <v/>
      </c>
      <c r="DJ128" s="40" t="str">
        <f>IF(AND(Include_study="Yes",Sufficient_data="Yes"),1/('Publication Bias Analysis'!F:F^2+IF(Additional_model="Fixed effect",0,$DS$6)),"")</f>
        <v/>
      </c>
      <c r="DK128" s="28" t="str">
        <f>IF(AND(Include_study="Yes",Sufficient_data="Yes"),IF('Publication Bias Analysis'!L$38="Left",CZ:CZ-DS$3,DS$3-'Publication Bias Analysis'!E:E),"")</f>
        <v/>
      </c>
      <c r="DL128" s="28" t="str">
        <f t="shared" si="212"/>
        <v/>
      </c>
      <c r="DM128" s="40" t="str">
        <f>IF(AND(DK128&lt;&gt;"",CW128&lt;=MAX(CW:CW)-DS$7),1/('Publication Bias Analysis'!F:F^2+IF(Additional_model="Fixed effect",0,$DS$13)),"")</f>
        <v/>
      </c>
      <c r="DN128" s="10" t="str">
        <f>IF(AND(Include_study="Yes",Sufficient_data="Yes"),IF('Publication Bias Analysis'!L$38="Left",CZ:CZ-DS$10,DS$10-CZ:CZ),"")</f>
        <v/>
      </c>
      <c r="DO128" s="10" t="str">
        <f t="shared" si="213"/>
        <v/>
      </c>
      <c r="DP128" s="40" t="str">
        <f t="shared" si="249"/>
        <v/>
      </c>
      <c r="EG128" s="133"/>
      <c r="EH128" s="10" t="str">
        <f t="shared" si="207"/>
        <v/>
      </c>
      <c r="EI128" s="40" t="str">
        <f>IF(AND(Include_study="Yes",Sufficient_data="Yes"),Z_score-('Publication Bias Analysis'!P$3+'Publication Bias Analysis'!P$4*Inverse_standard_error),"")</f>
        <v/>
      </c>
      <c r="EK128" s="133"/>
      <c r="EL128" s="10" t="str">
        <f>IF(AND(Include_study="Yes",Sufficient_data="Yes"),(CZ:CZ-SUMPRODUCT(Calculations!CP:CP,'Publication Bias Analysis'!E:E)/SUM(Calculations!CP:CP))/(SQRT(EM:EM)),"")</f>
        <v/>
      </c>
      <c r="EM128" s="10" t="str">
        <f>IF(AND(Include_study="Yes",Sufficient_data="Yes"),'Publication Bias Analysis'!F:F^2-1/(SUM(Calculations!CP:CP)),"")</f>
        <v/>
      </c>
      <c r="EN128" s="14" t="str">
        <f t="shared" si="214"/>
        <v/>
      </c>
      <c r="EO128" s="14" t="str">
        <f t="shared" si="215"/>
        <v/>
      </c>
      <c r="EP128" s="14" t="str">
        <f>IF(AND(Include_study="Yes",Sufficient_data="Yes"),COUNTIFS(EN$2:EN127,"&lt;"&amp;EN128,EO$2:EO127,"&lt;"&amp;EO128)+COUNTIFS(EN129:EN$201,"&lt;"&amp;EN128,EO129:EO$201,"&lt;"&amp;EO128)+COUNTIFS(EN$2:EN127,"&gt;"&amp;EN128,EO$2:EO127,"&gt;"&amp;EO128)+COUNTIFS(EN129:EN$201,"&gt;"&amp;EN128,EO129:EO$201,"&gt;"&amp;EO128),"")</f>
        <v/>
      </c>
      <c r="EQ128" s="83" t="str">
        <f>IF(AND(Include_study="Yes",Sufficient_data="Yes"),COUNTIFS(EN$2:EN127,"&lt;"&amp;EN128,EO$2:EO127,"&gt;"&amp;EO128)+COUNTIFS(EN129:EN$201,"&lt;"&amp;EN128,EO129:EO$201,"&gt;"&amp;EO128)+COUNTIFS(EN$2:EN127,"&gt;"&amp;EN128,EO$2:EO127,"&lt;"&amp;EO128)+COUNTIFS(EN129:EN$201,"&gt;"&amp;EN128,EO129:EO$201,"&lt;"&amp;EO128),"")</f>
        <v/>
      </c>
      <c r="ES128" s="133"/>
      <c r="EX128" s="133"/>
      <c r="EY128" s="10" t="e">
        <f t="shared" si="250"/>
        <v>#N/A</v>
      </c>
      <c r="EZ128" s="10" t="e">
        <f t="shared" si="251"/>
        <v>#N/A</v>
      </c>
      <c r="FA128" s="10" t="str">
        <f t="shared" si="252"/>
        <v/>
      </c>
      <c r="FB128" s="40" t="str">
        <f>IF(AND(Include_study="Yes",Sufficient_data="Yes"),Z_score-('Publication Bias Analysis'!AK156+'Publication Bias Analysis'!AK$31*Inverse_standard_error),"")</f>
        <v/>
      </c>
      <c r="FH128" s="133"/>
      <c r="FI128" s="14" t="str">
        <f>IF(Z_score&lt;&gt;"",RANK('Publication Bias Analysis'!AS:AS,'Publication Bias Analysis'!AS:AS,1)+COUNTIF('Publication Bias Analysis'!AS$2:AS127,'Publication Bias Analysis'!AS128),"")</f>
        <v/>
      </c>
      <c r="FJ128" s="10" t="str">
        <f t="shared" si="253"/>
        <v/>
      </c>
      <c r="FK128" s="10" t="e">
        <f>IF(AND(Include_study="Yes",Sufficient_data="Yes"),'Publication Bias Analysis'!AR128,NA())</f>
        <v>#N/A</v>
      </c>
      <c r="FL128" s="28" t="e">
        <f>IF(AND(Include_study="Yes",Sufficient_data="Yes"),'Publication Bias Analysis'!AS128,NA())</f>
        <v>#N/A</v>
      </c>
      <c r="FM128" s="10" t="str">
        <f>IF(AND(Include_study="Yes",Sufficient_data="Yes"),'Publication Bias Analysis'!AR:AR-AVERAGE('Publication Bias Analysis'!AR:AR),"")</f>
        <v/>
      </c>
      <c r="FN128" s="40" t="str">
        <f>IF(AND(Include_study="Yes",Sufficient_data="Yes"),FL:FL-('Publication Bias Analysis'!AV$30+FK:FK*'Publication Bias Analysis'!AV$31),"")</f>
        <v/>
      </c>
      <c r="FT128" s="133"/>
      <c r="FU128" s="10" t="str">
        <f t="shared" si="254"/>
        <v/>
      </c>
      <c r="FV128" s="19" t="str">
        <f t="shared" si="283"/>
        <v/>
      </c>
      <c r="FW128" s="40" t="str">
        <f t="shared" si="210"/>
        <v/>
      </c>
    </row>
    <row r="129" spans="1:179" x14ac:dyDescent="0.2">
      <c r="A129" s="129"/>
      <c r="B129" s="26" t="str">
        <f t="shared" si="255"/>
        <v/>
      </c>
      <c r="C129" s="26" t="str">
        <f>IF(B129&lt;&gt;"",IF(B129=0,COUNTIF(B$2:B128,0)+1,COUNTIF(B$2:B128,B129)+B129+COUNTIF(B:B,0)),"")</f>
        <v/>
      </c>
      <c r="D129" s="26" t="str">
        <f t="shared" si="216"/>
        <v/>
      </c>
      <c r="E129" s="10" t="str">
        <f>IF(AND(Sufficient_data="Yes",Include_study="Yes",Input!Study_name&lt;&gt;""),Input!Study_name,"")</f>
        <v/>
      </c>
      <c r="F129" s="10" t="str">
        <f>IF(AND(Sufficient_data="Yes",Include_study="Yes"),Input!Correlation,"")</f>
        <v/>
      </c>
      <c r="G129" s="10" t="str">
        <f t="shared" si="217"/>
        <v/>
      </c>
      <c r="H129" s="10" t="str">
        <f>IF(AND(Sufficient_data="Yes",Include_study="Yes"),Input!Number_of_subjects,"")</f>
        <v/>
      </c>
      <c r="I129" s="10" t="str">
        <f t="shared" si="218"/>
        <v/>
      </c>
      <c r="J129" s="10" t="str">
        <f t="shared" si="219"/>
        <v/>
      </c>
      <c r="K129" s="10" t="str">
        <f t="shared" si="220"/>
        <v/>
      </c>
      <c r="L129" s="10" t="str">
        <f t="shared" si="221"/>
        <v/>
      </c>
      <c r="M129" s="10" t="str">
        <f t="shared" si="222"/>
        <v/>
      </c>
      <c r="N129" s="10" t="str">
        <f t="shared" si="223"/>
        <v/>
      </c>
      <c r="O129" s="106" t="str">
        <f t="shared" si="224"/>
        <v/>
      </c>
      <c r="P129" s="68" t="str">
        <f t="shared" si="225"/>
        <v/>
      </c>
      <c r="R129" s="57" t="e">
        <f t="shared" si="226"/>
        <v>#N/A</v>
      </c>
      <c r="S129" s="10" t="e">
        <f t="shared" si="227"/>
        <v>#N/A</v>
      </c>
      <c r="T129" s="40" t="e">
        <f t="shared" si="228"/>
        <v>#N/A</v>
      </c>
      <c r="Y129" s="129"/>
      <c r="Z129" s="26" t="str">
        <f t="shared" si="229"/>
        <v/>
      </c>
      <c r="AA129" s="26" t="str">
        <f>IF(AND(Sufficient_data="Yes",Include_study="Yes",Input!Study_name&lt;&gt;"",Subgroup&lt;&gt;""),Input!Study_name,"")</f>
        <v/>
      </c>
      <c r="AB129" s="10" t="str">
        <f t="shared" si="230"/>
        <v/>
      </c>
      <c r="AC129" s="10" t="str">
        <f>IF(AND(Sufficient_data="Yes",Include_study="Yes",Subgroup&lt;&gt;""),Input!Correlation,"")</f>
        <v/>
      </c>
      <c r="AD129" s="10" t="str">
        <f t="shared" si="256"/>
        <v/>
      </c>
      <c r="AE129" s="10" t="str">
        <f t="shared" si="231"/>
        <v/>
      </c>
      <c r="AF129" s="10" t="str">
        <f t="shared" si="257"/>
        <v/>
      </c>
      <c r="AG129" s="10" t="str">
        <f t="shared" si="232"/>
        <v/>
      </c>
      <c r="AH129" s="4" t="str">
        <f t="shared" si="258"/>
        <v/>
      </c>
      <c r="AI129" s="35" t="str">
        <f t="shared" si="233"/>
        <v/>
      </c>
      <c r="AJ129" s="108" t="str">
        <f t="shared" si="234"/>
        <v/>
      </c>
      <c r="AK129" s="68" t="str">
        <f t="shared" si="235"/>
        <v/>
      </c>
      <c r="AL129" s="9"/>
      <c r="AM129" s="57" t="e">
        <f t="shared" si="259"/>
        <v>#N/A</v>
      </c>
      <c r="AN129" s="10" t="e">
        <f t="shared" si="260"/>
        <v>#N/A</v>
      </c>
      <c r="AO129" s="40" t="e">
        <f t="shared" si="261"/>
        <v>#N/A</v>
      </c>
      <c r="AP129" s="9"/>
      <c r="AQ129" s="71" t="str">
        <f t="shared" si="262"/>
        <v/>
      </c>
      <c r="AR129" s="10" t="str">
        <f>IF(AND(Sufficient_data="Yes",Include_study="Yes",Subgroup&lt;&gt;""),IF(COUNTIFS(Input!F$2:F128,"="&amp;"Yes",Input!C$2:C128,"="&amp;"Yes",Input!G$2:G128,"="&amp;Subgroup)&gt;0,"",Subgroup),"")</f>
        <v/>
      </c>
      <c r="AS129" s="26" t="str">
        <f t="shared" si="263"/>
        <v/>
      </c>
      <c r="AT129" s="14" t="str">
        <f t="shared" si="264"/>
        <v/>
      </c>
      <c r="AU129" s="10" t="str">
        <f t="shared" si="265"/>
        <v/>
      </c>
      <c r="AV129" s="19" t="str">
        <f t="shared" si="266"/>
        <v/>
      </c>
      <c r="AW129" s="10" t="str">
        <f t="shared" si="267"/>
        <v/>
      </c>
      <c r="AX129" s="10" t="str">
        <f t="shared" si="268"/>
        <v/>
      </c>
      <c r="AY129" s="10" t="str">
        <f t="shared" si="236"/>
        <v/>
      </c>
      <c r="AZ129" s="10" t="str">
        <f t="shared" si="269"/>
        <v/>
      </c>
      <c r="BA129" s="10" t="str">
        <f t="shared" si="270"/>
        <v/>
      </c>
      <c r="BB129" s="10" t="str">
        <f t="shared" si="237"/>
        <v/>
      </c>
      <c r="BC129" s="10" t="str">
        <f t="shared" si="271"/>
        <v/>
      </c>
      <c r="BD129" s="26" t="str">
        <f t="shared" si="272"/>
        <v/>
      </c>
      <c r="BE129" s="10" t="str">
        <f t="shared" si="238"/>
        <v/>
      </c>
      <c r="BF129" s="10" t="str">
        <f t="shared" si="239"/>
        <v/>
      </c>
      <c r="BG129" s="10" t="str">
        <f t="shared" si="273"/>
        <v/>
      </c>
      <c r="BH129" s="10" t="str">
        <f t="shared" si="274"/>
        <v/>
      </c>
      <c r="BI129" s="10" t="str">
        <f t="shared" si="240"/>
        <v/>
      </c>
      <c r="BJ129" s="10" t="str">
        <f t="shared" si="241"/>
        <v/>
      </c>
      <c r="BK129" s="10" t="str">
        <f t="shared" si="275"/>
        <v/>
      </c>
      <c r="BL129" s="10" t="str">
        <f t="shared" si="276"/>
        <v/>
      </c>
      <c r="BM129" s="10" t="str">
        <f t="shared" si="277"/>
        <v/>
      </c>
      <c r="BN129" s="10" t="e">
        <f t="shared" si="278"/>
        <v>#N/A</v>
      </c>
      <c r="BO129" s="10" t="str">
        <f t="shared" si="279"/>
        <v/>
      </c>
      <c r="BP129" s="10" t="str">
        <f t="shared" si="280"/>
        <v/>
      </c>
      <c r="BQ129" s="10" t="str">
        <f t="shared" si="242"/>
        <v/>
      </c>
      <c r="BR129" s="28" t="str">
        <f t="shared" si="281"/>
        <v/>
      </c>
      <c r="BS129" s="40" t="str">
        <f t="shared" si="209"/>
        <v/>
      </c>
      <c r="BX129" s="138"/>
      <c r="BY129" s="10" t="e">
        <f t="shared" si="243"/>
        <v>#N/A</v>
      </c>
      <c r="BZ129" s="10" t="e">
        <f t="shared" si="244"/>
        <v>#N/A</v>
      </c>
      <c r="CA129" s="10" t="str">
        <f t="shared" si="245"/>
        <v/>
      </c>
      <c r="CB129" s="10" t="str">
        <f>IF(AND(Sufficient_data="Yes",Include_study="Yes",Moderator&lt;&gt;""),'Moderator Analysis'!F:F-CL$2,"")</f>
        <v/>
      </c>
      <c r="CC129" s="10" t="str">
        <f>IF(AND(Sufficient_data="Yes",Include_study="Yes",Moderator&lt;&gt;""),'Moderator Analysis'!E:E-CL$3,"")</f>
        <v/>
      </c>
      <c r="CD129" s="40" t="str">
        <f>IF(AND(Sufficient_data="Yes",Include_study="Yes",Moderator&lt;&gt;""),CA:CA*('Moderator Analysis'!F:F-CL$5-CL$4*'Moderator Analysis'!E:E)^2,"")</f>
        <v/>
      </c>
      <c r="CE129" s="9"/>
      <c r="CF129" s="75" t="str">
        <f t="shared" si="282"/>
        <v/>
      </c>
      <c r="CG129" s="18" t="str">
        <f>IF(AND(Sufficient_data="Yes",Include_study="Yes",CF129&lt;&gt;""),'Moderator Analysis'!F:F-'Moderator Analysis'!J$37,"")</f>
        <v/>
      </c>
      <c r="CH129" s="18" t="str">
        <f>IF(AND(Sufficient_data="Yes",Include_study="Yes",CF129&lt;&gt;""),'Moderator Analysis'!E:E-SUMPRODUCT('Moderator Analysis'!E:E,CF:CF)/SUM(CF:CF),"")</f>
        <v/>
      </c>
      <c r="CI129" s="79" t="str">
        <f>IF(AND(Sufficient_data="Yes",Include_study="Yes",CF129&lt;&gt;""),CF:CF*('Moderator Analysis'!F:F-'Moderator Analysis'!J$29-'Moderator Analysis'!J$30*'Moderator Analysis'!E:E)^2,"")</f>
        <v/>
      </c>
      <c r="CN129" s="138"/>
      <c r="CO129" s="140"/>
      <c r="CP129" s="28" t="str">
        <f>IF(AND(Include_study="Yes",Sufficient_data="Yes"),1/'Publication Bias Analysis'!F129^2,"")</f>
        <v/>
      </c>
      <c r="CQ129" s="28" t="str">
        <f>IF(AND(Include_study="Yes",Sufficient_data="Yes"),1/('Publication Bias Analysis'!F:F^2+IF(Additional_model="Fixed effect",0,Calculations!DD$11)),"")</f>
        <v/>
      </c>
      <c r="CR129" s="28" t="str">
        <f>IF(AND(Include_study="Yes",Sufficient_data="Yes"),1/('Publication Bias Analysis'!F:F^2+IF(Additional_model="Fixed effect",0,'Publication Bias Analysis'!L$32)),"")</f>
        <v/>
      </c>
      <c r="CS129" s="28" t="str">
        <f>IF(AND(Include_study="Yes",Sufficient_data="Yes"),'Publication Bias Analysis'!E:E-IF(Trim_and_fill="Off",'Publication Bias Analysis'!I$29,'Publication Bias Analysis'!I$37),"")</f>
        <v/>
      </c>
      <c r="CT129" s="28" t="str">
        <f t="shared" si="246"/>
        <v/>
      </c>
      <c r="CU129" s="28" t="str">
        <f t="shared" si="247"/>
        <v/>
      </c>
      <c r="CV129" s="90" t="str">
        <f t="shared" si="248"/>
        <v/>
      </c>
      <c r="CW129" s="89" t="str">
        <f>IF(AND(Include_study="Yes",Sufficient_data="Yes"),CV:CV+IF(DH:DH&lt;0,-1,1)*COUNTIF(CV$2:CV128,CV:CV),"")</f>
        <v/>
      </c>
      <c r="CX129" s="89" t="str">
        <f>IF(AND(Include_study="Yes",Sufficient_data="Yes"),RANK(DL:DL,DL:DL,1)*IF(DK:DK&lt;0,-1,1)+IF(DK:DK&lt;0,-1,1)*COUNTIF(CV$2:CV128,CV:CV),"")</f>
        <v/>
      </c>
      <c r="CY129" s="89" t="str">
        <f>IF(AND(Include_study="Yes",Sufficient_data="Yes"),RANK(DO:DO,DO:DO,1)*IF(DN:DN&lt;0,-1,1)+IF(DN:DN&lt;0,-1,1)*COUNTIF(CV$2:CV128,CV:CV),"")</f>
        <v/>
      </c>
      <c r="CZ129" s="10" t="e">
        <f>IF(AND(Include_study="Yes",Sufficient_data="Yes"),'Publication Bias Analysis'!E:E,NA())</f>
        <v>#N/A</v>
      </c>
      <c r="DA129" s="40" t="e">
        <f>IF(AND(Include_study="Yes",Sufficient_data="Yes"),'Publication Bias Analysis'!F:F,NA())</f>
        <v>#N/A</v>
      </c>
      <c r="DG129" s="133"/>
      <c r="DH129" s="28" t="str">
        <f>IF(AND(Include_study="Yes",Sufficient_data="Yes"),IF('Publication Bias Analysis'!L$38="Left",CZ:CZ-'Publication Bias Analysis'!I$29,'Publication Bias Analysis'!I$29-'Publication Bias Analysis'!E:E),"")</f>
        <v/>
      </c>
      <c r="DI129" s="28" t="str">
        <f t="shared" si="211"/>
        <v/>
      </c>
      <c r="DJ129" s="40" t="str">
        <f>IF(AND(Include_study="Yes",Sufficient_data="Yes"),1/('Publication Bias Analysis'!F:F^2+IF(Additional_model="Fixed effect",0,$DS$6)),"")</f>
        <v/>
      </c>
      <c r="DK129" s="28" t="str">
        <f>IF(AND(Include_study="Yes",Sufficient_data="Yes"),IF('Publication Bias Analysis'!L$38="Left",CZ:CZ-DS$3,DS$3-'Publication Bias Analysis'!E:E),"")</f>
        <v/>
      </c>
      <c r="DL129" s="28" t="str">
        <f t="shared" si="212"/>
        <v/>
      </c>
      <c r="DM129" s="40" t="str">
        <f>IF(AND(DK129&lt;&gt;"",CW129&lt;=MAX(CW:CW)-DS$7),1/('Publication Bias Analysis'!F:F^2+IF(Additional_model="Fixed effect",0,$DS$13)),"")</f>
        <v/>
      </c>
      <c r="DN129" s="10" t="str">
        <f>IF(AND(Include_study="Yes",Sufficient_data="Yes"),IF('Publication Bias Analysis'!L$38="Left",CZ:CZ-DS$10,DS$10-CZ:CZ),"")</f>
        <v/>
      </c>
      <c r="DO129" s="10" t="str">
        <f t="shared" si="213"/>
        <v/>
      </c>
      <c r="DP129" s="40" t="str">
        <f t="shared" si="249"/>
        <v/>
      </c>
      <c r="EG129" s="133"/>
      <c r="EH129" s="10" t="str">
        <f t="shared" si="207"/>
        <v/>
      </c>
      <c r="EI129" s="40" t="str">
        <f>IF(AND(Include_study="Yes",Sufficient_data="Yes"),Z_score-('Publication Bias Analysis'!P$3+'Publication Bias Analysis'!P$4*Inverse_standard_error),"")</f>
        <v/>
      </c>
      <c r="EK129" s="133"/>
      <c r="EL129" s="10" t="str">
        <f>IF(AND(Include_study="Yes",Sufficient_data="Yes"),(CZ:CZ-SUMPRODUCT(Calculations!CP:CP,'Publication Bias Analysis'!E:E)/SUM(Calculations!CP:CP))/(SQRT(EM:EM)),"")</f>
        <v/>
      </c>
      <c r="EM129" s="10" t="str">
        <f>IF(AND(Include_study="Yes",Sufficient_data="Yes"),'Publication Bias Analysis'!F:F^2-1/(SUM(Calculations!CP:CP)),"")</f>
        <v/>
      </c>
      <c r="EN129" s="14" t="str">
        <f t="shared" si="214"/>
        <v/>
      </c>
      <c r="EO129" s="14" t="str">
        <f t="shared" si="215"/>
        <v/>
      </c>
      <c r="EP129" s="14" t="str">
        <f>IF(AND(Include_study="Yes",Sufficient_data="Yes"),COUNTIFS(EN$2:EN128,"&lt;"&amp;EN129,EO$2:EO128,"&lt;"&amp;EO129)+COUNTIFS(EN130:EN$201,"&lt;"&amp;EN129,EO130:EO$201,"&lt;"&amp;EO129)+COUNTIFS(EN$2:EN128,"&gt;"&amp;EN129,EO$2:EO128,"&gt;"&amp;EO129)+COUNTIFS(EN130:EN$201,"&gt;"&amp;EN129,EO130:EO$201,"&gt;"&amp;EO129),"")</f>
        <v/>
      </c>
      <c r="EQ129" s="83" t="str">
        <f>IF(AND(Include_study="Yes",Sufficient_data="Yes"),COUNTIFS(EN$2:EN128,"&lt;"&amp;EN129,EO$2:EO128,"&gt;"&amp;EO129)+COUNTIFS(EN130:EN$201,"&lt;"&amp;EN129,EO130:EO$201,"&gt;"&amp;EO129)+COUNTIFS(EN$2:EN128,"&gt;"&amp;EN129,EO$2:EO128,"&lt;"&amp;EO129)+COUNTIFS(EN130:EN$201,"&gt;"&amp;EN129,EO130:EO$201,"&lt;"&amp;EO129),"")</f>
        <v/>
      </c>
      <c r="ES129" s="133"/>
      <c r="EX129" s="133"/>
      <c r="EY129" s="10" t="e">
        <f t="shared" si="250"/>
        <v>#N/A</v>
      </c>
      <c r="EZ129" s="10" t="e">
        <f t="shared" si="251"/>
        <v>#N/A</v>
      </c>
      <c r="FA129" s="10" t="str">
        <f t="shared" si="252"/>
        <v/>
      </c>
      <c r="FB129" s="40" t="str">
        <f>IF(AND(Include_study="Yes",Sufficient_data="Yes"),Z_score-('Publication Bias Analysis'!AK157+'Publication Bias Analysis'!AK$31*Inverse_standard_error),"")</f>
        <v/>
      </c>
      <c r="FH129" s="133"/>
      <c r="FI129" s="14" t="str">
        <f>IF(Z_score&lt;&gt;"",RANK('Publication Bias Analysis'!AS:AS,'Publication Bias Analysis'!AS:AS,1)+COUNTIF('Publication Bias Analysis'!AS$2:AS128,'Publication Bias Analysis'!AS129),"")</f>
        <v/>
      </c>
      <c r="FJ129" s="10" t="str">
        <f t="shared" si="253"/>
        <v/>
      </c>
      <c r="FK129" s="10" t="e">
        <f>IF(AND(Include_study="Yes",Sufficient_data="Yes"),'Publication Bias Analysis'!AR129,NA())</f>
        <v>#N/A</v>
      </c>
      <c r="FL129" s="28" t="e">
        <f>IF(AND(Include_study="Yes",Sufficient_data="Yes"),'Publication Bias Analysis'!AS129,NA())</f>
        <v>#N/A</v>
      </c>
      <c r="FM129" s="10" t="str">
        <f>IF(AND(Include_study="Yes",Sufficient_data="Yes"),'Publication Bias Analysis'!AR:AR-AVERAGE('Publication Bias Analysis'!AR:AR),"")</f>
        <v/>
      </c>
      <c r="FN129" s="40" t="str">
        <f>IF(AND(Include_study="Yes",Sufficient_data="Yes"),FL:FL-('Publication Bias Analysis'!AV$30+FK:FK*'Publication Bias Analysis'!AV$31),"")</f>
        <v/>
      </c>
      <c r="FT129" s="133"/>
      <c r="FU129" s="10" t="str">
        <f t="shared" si="254"/>
        <v/>
      </c>
      <c r="FV129" s="19" t="str">
        <f t="shared" si="283"/>
        <v/>
      </c>
      <c r="FW129" s="40" t="str">
        <f t="shared" si="210"/>
        <v/>
      </c>
    </row>
    <row r="130" spans="1:179" x14ac:dyDescent="0.2">
      <c r="A130" s="129"/>
      <c r="B130" s="26" t="str">
        <f t="shared" si="255"/>
        <v/>
      </c>
      <c r="C130" s="26" t="str">
        <f>IF(B130&lt;&gt;"",IF(B130=0,COUNTIF(B$2:B129,0)+1,COUNTIF(B$2:B129,B130)+B130+COUNTIF(B:B,0)),"")</f>
        <v/>
      </c>
      <c r="D130" s="26" t="str">
        <f t="shared" si="216"/>
        <v/>
      </c>
      <c r="E130" s="10" t="str">
        <f>IF(AND(Sufficient_data="Yes",Include_study="Yes",Input!Study_name&lt;&gt;""),Input!Study_name,"")</f>
        <v/>
      </c>
      <c r="F130" s="10" t="str">
        <f>IF(AND(Sufficient_data="Yes",Include_study="Yes"),Input!Correlation,"")</f>
        <v/>
      </c>
      <c r="G130" s="10" t="str">
        <f t="shared" si="217"/>
        <v/>
      </c>
      <c r="H130" s="10" t="str">
        <f>IF(AND(Sufficient_data="Yes",Include_study="Yes"),Input!Number_of_subjects,"")</f>
        <v/>
      </c>
      <c r="I130" s="10" t="str">
        <f t="shared" si="218"/>
        <v/>
      </c>
      <c r="J130" s="10" t="str">
        <f t="shared" si="219"/>
        <v/>
      </c>
      <c r="K130" s="10" t="str">
        <f t="shared" si="220"/>
        <v/>
      </c>
      <c r="L130" s="10" t="str">
        <f t="shared" si="221"/>
        <v/>
      </c>
      <c r="M130" s="10" t="str">
        <f t="shared" ref="M130:M161" si="284">IF(AND(Sufficient_data="Yes",Include_study="Yes"),FISHERINV(rz-ABS(TINV((1-Confidence_level),Number_of_subjects-1))*SEz),"")</f>
        <v/>
      </c>
      <c r="N130" s="10" t="str">
        <f t="shared" ref="N130:N161" si="285">IF(AND(Sufficient_data="Yes",Include_study="Yes"),FISHERINV(rz+ABS(TINV((1-Confidence_level),Number_of_subjects-1))*SEz),"")</f>
        <v/>
      </c>
      <c r="O130" s="106" t="str">
        <f t="shared" ref="O130:O161" si="286">IF(Weightr&lt;&gt;"",IF(Meta_analysis_model="Fixed effect model",Weightf/SUM(Weightf),Weightr/SUM(Weightr)),"")</f>
        <v/>
      </c>
      <c r="P130" s="68" t="str">
        <f t="shared" ref="P130:P161" si="287">IF(AND(Include_study="Yes",Sufficient_data="Yes"),rz-Combined_Effect_Sizez,"")</f>
        <v/>
      </c>
      <c r="R130" s="57" t="e">
        <f t="shared" si="226"/>
        <v>#N/A</v>
      </c>
      <c r="S130" s="10" t="e">
        <f t="shared" si="227"/>
        <v>#N/A</v>
      </c>
      <c r="T130" s="40" t="e">
        <f t="shared" si="228"/>
        <v>#N/A</v>
      </c>
      <c r="Y130" s="129"/>
      <c r="Z130" s="26" t="str">
        <f t="shared" ref="Z130:Z161" si="288">IF(AND(Sufficient_data="Yes",Include_study="Yes",Subgroup&lt;&gt;""),COUNTIFS(Include_study,"Yes",Sufficient_data,"Yes",AB:AB,"&lt;"&amp;Subgroup)+COUNTIFS(Entry_Number,"&lt;"&amp;Entry_Number,AB:AB,Subgroup)+COUNTIFS(AU:AU,"&gt;="&amp;0,AR:AR,"&lt;"&amp;Subgroup)+1-COUNTIFS(Include_study,"Yes",Sufficient_data,"Yes",Subgroup,"="&amp;""),"")</f>
        <v/>
      </c>
      <c r="AA130" s="26" t="str">
        <f>IF(AND(Sufficient_data="Yes",Include_study="Yes",Input!Study_name&lt;&gt;"",Subgroup&lt;&gt;""),Input!Study_name,"")</f>
        <v/>
      </c>
      <c r="AB130" s="10" t="str">
        <f t="shared" si="230"/>
        <v/>
      </c>
      <c r="AC130" s="10" t="str">
        <f>IF(AND(Sufficient_data="Yes",Include_study="Yes",Subgroup&lt;&gt;""),Input!Correlation,"")</f>
        <v/>
      </c>
      <c r="AD130" s="10" t="str">
        <f t="shared" si="256"/>
        <v/>
      </c>
      <c r="AE130" s="10" t="str">
        <f t="shared" si="231"/>
        <v/>
      </c>
      <c r="AF130" s="10" t="str">
        <f t="shared" si="257"/>
        <v/>
      </c>
      <c r="AG130" s="10" t="str">
        <f t="shared" ref="AG130:AG161" si="289">IF(AND(Include_study="Yes",Sufficient_data="Yes",Subgroup&lt;&gt;""),1/(AE130^2+IF(Within_subgroup_weighting="Fixed effect",0,INDEX(AR:AY,MATCH(Subgroup,AR:AR,0),8))),"")</f>
        <v/>
      </c>
      <c r="AH130" s="4" t="str">
        <f t="shared" si="258"/>
        <v/>
      </c>
      <c r="AI130" s="35" t="str">
        <f t="shared" ref="AI130:AI161" si="290">IF(AND(Include_study="Yes",Sufficient_data="Yes",Subgroup&lt;&gt;""),FISHERINV(AD:AD-ABS(TINV((1-Subgroup_confidence_level),Number_of_subjects-1))*AE:AE),"")</f>
        <v/>
      </c>
      <c r="AJ130" s="108" t="str">
        <f t="shared" ref="AJ130:AJ161" si="291">IF(AND(Include_study="Yes",Sufficient_data="Yes",Subgroup&lt;&gt;""),FISHERINV(AD:AD+ABS(TINV((1-Subgroup_confidence_level),Number_of_subjects-1))*AE:AE),"")</f>
        <v/>
      </c>
      <c r="AK130" s="68" t="str">
        <f t="shared" ref="AK130:AK161" si="292">IF(AND(Include_study="Yes",Sufficient_data="Yes",Subgroup&lt;&gt;""),AD:AD-VLOOKUP(AB:AB,AR:BA,10,FALSE),"")</f>
        <v/>
      </c>
      <c r="AL130" s="9"/>
      <c r="AM130" s="57" t="e">
        <f t="shared" si="259"/>
        <v>#N/A</v>
      </c>
      <c r="AN130" s="10" t="e">
        <f t="shared" si="260"/>
        <v>#N/A</v>
      </c>
      <c r="AO130" s="40" t="e">
        <f t="shared" si="261"/>
        <v>#N/A</v>
      </c>
      <c r="AP130" s="9"/>
      <c r="AQ130" s="71" t="str">
        <f t="shared" si="262"/>
        <v/>
      </c>
      <c r="AR130" s="10" t="str">
        <f>IF(AND(Sufficient_data="Yes",Include_study="Yes",Subgroup&lt;&gt;""),IF(COUNTIFS(Input!F$2:F129,"="&amp;"Yes",Input!C$2:C129,"="&amp;"Yes",Input!G$2:G129,"="&amp;Subgroup)&gt;0,"",Subgroup),"")</f>
        <v/>
      </c>
      <c r="AS130" s="26" t="str">
        <f t="shared" si="263"/>
        <v/>
      </c>
      <c r="AT130" s="14" t="str">
        <f t="shared" si="264"/>
        <v/>
      </c>
      <c r="AU130" s="10" t="str">
        <f t="shared" si="265"/>
        <v/>
      </c>
      <c r="AV130" s="19" t="str">
        <f t="shared" si="266"/>
        <v/>
      </c>
      <c r="AW130" s="10" t="str">
        <f t="shared" si="267"/>
        <v/>
      </c>
      <c r="AX130" s="10" t="str">
        <f t="shared" si="268"/>
        <v/>
      </c>
      <c r="AY130" s="10" t="str">
        <f t="shared" ref="AY130:AY161" si="293">IF(AU130&lt;&gt;"",IF(AT130=1,0,IF(Within_subgroup_weighting=$BU$38,MAX(0,(SUM(AU:AU)-(Subgroup_k-COUNT(AU:AU)))/SUM(AX:AX)),MAX(0,(AU130-(AT130-1))/AX130))),"")</f>
        <v/>
      </c>
      <c r="AZ130" s="10" t="str">
        <f t="shared" si="269"/>
        <v/>
      </c>
      <c r="BA130" s="10" t="str">
        <f t="shared" si="270"/>
        <v/>
      </c>
      <c r="BB130" s="10" t="str">
        <f t="shared" ref="BB130:BB161" si="294">IF(AU130&lt;&gt;"",IF(Within_subgroup_weighting=BU$36,1/SQRT(SUMIF(Subgroup,AR130,AF:AF)),SQRT(SUMPRODUCT(--(Subgroup=AR130),AG:AG,AK:AK,AK:AK)/((AT130-1)*SUMIF(AB:AB,AR:AR,AG:AG)))),"")</f>
        <v/>
      </c>
      <c r="BC130" s="10" t="str">
        <f t="shared" si="271"/>
        <v/>
      </c>
      <c r="BD130" s="26" t="str">
        <f t="shared" si="272"/>
        <v/>
      </c>
      <c r="BE130" s="10" t="str">
        <f t="shared" ref="BE130:BE161" si="295">IF(AU130&lt;&gt;"",FISHERINV(BA130-ABS(TINV((1-Subgroup_confidence_level),AT130-1))*BB130),"")</f>
        <v/>
      </c>
      <c r="BF130" s="10" t="str">
        <f t="shared" ref="BF130:BF161" si="296">IF(AU130&lt;&gt;"",FISHERINV(BA130+ABS(TINV((1-Subgroup_confidence_level),AT130-1))*BB130),"")</f>
        <v/>
      </c>
      <c r="BG130" s="10" t="str">
        <f t="shared" si="273"/>
        <v/>
      </c>
      <c r="BH130" s="10" t="str">
        <f t="shared" si="274"/>
        <v/>
      </c>
      <c r="BI130" s="10" t="str">
        <f t="shared" ref="BI130:BI161" si="297">IF(AU130&lt;&gt;"",FISHERINV(BA130-ABS(TINV((1-Subgroup_confidence_level),AT130-1))*SQRT(AY130+BB130^2)),"")</f>
        <v/>
      </c>
      <c r="BJ130" s="10" t="str">
        <f t="shared" ref="BJ130:BJ161" si="298">IF(AU130&lt;&gt;"",FISHERINV(BA130+ABS(TINV((1-Subgroup_confidence_level),AT130-1))*SQRT(AY130+BB130^2)),"")</f>
        <v/>
      </c>
      <c r="BK130" s="10" t="str">
        <f t="shared" si="275"/>
        <v/>
      </c>
      <c r="BL130" s="10" t="str">
        <f t="shared" si="276"/>
        <v/>
      </c>
      <c r="BM130" s="10" t="str">
        <f t="shared" si="277"/>
        <v/>
      </c>
      <c r="BN130" s="10" t="e">
        <f t="shared" si="278"/>
        <v>#N/A</v>
      </c>
      <c r="BO130" s="10" t="str">
        <f t="shared" si="279"/>
        <v/>
      </c>
      <c r="BP130" s="10" t="str">
        <f t="shared" si="280"/>
        <v/>
      </c>
      <c r="BQ130" s="10" t="str">
        <f t="shared" ref="BQ130:BQ161" si="299">IF(BB130&lt;&gt;"",1/(BB130^2+IF(Between_subgroup_weighting=BU$32,0,BV$29)),"")</f>
        <v/>
      </c>
      <c r="BR130" s="28" t="str">
        <f t="shared" si="281"/>
        <v/>
      </c>
      <c r="BS130" s="40" t="str">
        <f t="shared" si="209"/>
        <v/>
      </c>
      <c r="BX130" s="138"/>
      <c r="BY130" s="10" t="e">
        <f t="shared" si="243"/>
        <v>#N/A</v>
      </c>
      <c r="BZ130" s="10" t="e">
        <f t="shared" si="244"/>
        <v>#N/A</v>
      </c>
      <c r="CA130" s="10" t="str">
        <f t="shared" si="245"/>
        <v/>
      </c>
      <c r="CB130" s="10" t="str">
        <f>IF(AND(Sufficient_data="Yes",Include_study="Yes",Moderator&lt;&gt;""),'Moderator Analysis'!F:F-CL$2,"")</f>
        <v/>
      </c>
      <c r="CC130" s="10" t="str">
        <f>IF(AND(Sufficient_data="Yes",Include_study="Yes",Moderator&lt;&gt;""),'Moderator Analysis'!E:E-CL$3,"")</f>
        <v/>
      </c>
      <c r="CD130" s="40" t="str">
        <f>IF(AND(Sufficient_data="Yes",Include_study="Yes",Moderator&lt;&gt;""),CA:CA*('Moderator Analysis'!F:F-CL$5-CL$4*'Moderator Analysis'!E:E)^2,"")</f>
        <v/>
      </c>
      <c r="CE130" s="9"/>
      <c r="CF130" s="75" t="str">
        <f t="shared" si="282"/>
        <v/>
      </c>
      <c r="CG130" s="18" t="str">
        <f>IF(AND(Sufficient_data="Yes",Include_study="Yes",CF130&lt;&gt;""),'Moderator Analysis'!F:F-'Moderator Analysis'!J$37,"")</f>
        <v/>
      </c>
      <c r="CH130" s="18" t="str">
        <f>IF(AND(Sufficient_data="Yes",Include_study="Yes",CF130&lt;&gt;""),'Moderator Analysis'!E:E-SUMPRODUCT('Moderator Analysis'!E:E,CF:CF)/SUM(CF:CF),"")</f>
        <v/>
      </c>
      <c r="CI130" s="79" t="str">
        <f>IF(AND(Sufficient_data="Yes",Include_study="Yes",CF130&lt;&gt;""),CF:CF*('Moderator Analysis'!F:F-'Moderator Analysis'!J$29-'Moderator Analysis'!J$30*'Moderator Analysis'!E:E)^2,"")</f>
        <v/>
      </c>
      <c r="CN130" s="138"/>
      <c r="CO130" s="140"/>
      <c r="CP130" s="28" t="str">
        <f>IF(AND(Include_study="Yes",Sufficient_data="Yes"),1/'Publication Bias Analysis'!F130^2,"")</f>
        <v/>
      </c>
      <c r="CQ130" s="28" t="str">
        <f>IF(AND(Include_study="Yes",Sufficient_data="Yes"),1/('Publication Bias Analysis'!F:F^2+IF(Additional_model="Fixed effect",0,Calculations!DD$11)),"")</f>
        <v/>
      </c>
      <c r="CR130" s="28" t="str">
        <f>IF(AND(Include_study="Yes",Sufficient_data="Yes"),1/('Publication Bias Analysis'!F:F^2+IF(Additional_model="Fixed effect",0,'Publication Bias Analysis'!L$32)),"")</f>
        <v/>
      </c>
      <c r="CS130" s="28" t="str">
        <f>IF(AND(Include_study="Yes",Sufficient_data="Yes"),'Publication Bias Analysis'!E:E-IF(Trim_and_fill="Off",'Publication Bias Analysis'!I$29,'Publication Bias Analysis'!I$37),"")</f>
        <v/>
      </c>
      <c r="CT130" s="28" t="str">
        <f t="shared" ref="CT130:CT161" si="300">IF(AND(Include_study="Yes",Sufficient_data="Yes"),IF(Additional_model="Fixed effect",1/SEz,1/SQRT(SEz^2+DD$11)),"")</f>
        <v/>
      </c>
      <c r="CU130" s="28" t="str">
        <f t="shared" ref="CU130:CU161" si="301">IF(AND(Include_study="Yes",Sufficient_data="Yes"),IF(Additional_model="Fixed effect",rz/SEz,rz/SQRT(SEz^2+DD$11)),"")</f>
        <v/>
      </c>
      <c r="CV130" s="90" t="str">
        <f t="shared" ref="CV130:CV161" si="302">IF(AND(Include_study="Yes",Sufficient_data="Yes"),RANK(DI:DI,DI:DI,1)*IF(DH:DH&gt;0,1,-1),"")</f>
        <v/>
      </c>
      <c r="CW130" s="89" t="str">
        <f>IF(AND(Include_study="Yes",Sufficient_data="Yes"),CV:CV+IF(DH:DH&lt;0,-1,1)*COUNTIF(CV$2:CV129,CV:CV),"")</f>
        <v/>
      </c>
      <c r="CX130" s="89" t="str">
        <f>IF(AND(Include_study="Yes",Sufficient_data="Yes"),RANK(DL:DL,DL:DL,1)*IF(DK:DK&lt;0,-1,1)+IF(DK:DK&lt;0,-1,1)*COUNTIF(CV$2:CV129,CV:CV),"")</f>
        <v/>
      </c>
      <c r="CY130" s="89" t="str">
        <f>IF(AND(Include_study="Yes",Sufficient_data="Yes"),RANK(DO:DO,DO:DO,1)*IF(DN:DN&lt;0,-1,1)+IF(DN:DN&lt;0,-1,1)*COUNTIF(CV$2:CV129,CV:CV),"")</f>
        <v/>
      </c>
      <c r="CZ130" s="10" t="e">
        <f>IF(AND(Include_study="Yes",Sufficient_data="Yes"),'Publication Bias Analysis'!E:E,NA())</f>
        <v>#N/A</v>
      </c>
      <c r="DA130" s="40" t="e">
        <f>IF(AND(Include_study="Yes",Sufficient_data="Yes"),'Publication Bias Analysis'!F:F,NA())</f>
        <v>#N/A</v>
      </c>
      <c r="DG130" s="133"/>
      <c r="DH130" s="28" t="str">
        <f>IF(AND(Include_study="Yes",Sufficient_data="Yes"),IF('Publication Bias Analysis'!L$38="Left",CZ:CZ-'Publication Bias Analysis'!I$29,'Publication Bias Analysis'!I$29-'Publication Bias Analysis'!E:E),"")</f>
        <v/>
      </c>
      <c r="DI130" s="28" t="str">
        <f t="shared" si="211"/>
        <v/>
      </c>
      <c r="DJ130" s="40" t="str">
        <f>IF(AND(Include_study="Yes",Sufficient_data="Yes"),1/('Publication Bias Analysis'!F:F^2+IF(Additional_model="Fixed effect",0,$DS$6)),"")</f>
        <v/>
      </c>
      <c r="DK130" s="28" t="str">
        <f>IF(AND(Include_study="Yes",Sufficient_data="Yes"),IF('Publication Bias Analysis'!L$38="Left",CZ:CZ-DS$3,DS$3-'Publication Bias Analysis'!E:E),"")</f>
        <v/>
      </c>
      <c r="DL130" s="28" t="str">
        <f t="shared" si="212"/>
        <v/>
      </c>
      <c r="DM130" s="40" t="str">
        <f>IF(AND(DK130&lt;&gt;"",CW130&lt;=MAX(CW:CW)-DS$7),1/('Publication Bias Analysis'!F:F^2+IF(Additional_model="Fixed effect",0,$DS$13)),"")</f>
        <v/>
      </c>
      <c r="DN130" s="10" t="str">
        <f>IF(AND(Include_study="Yes",Sufficient_data="Yes"),IF('Publication Bias Analysis'!L$38="Left",CZ:CZ-DS$10,DS$10-CZ:CZ),"")</f>
        <v/>
      </c>
      <c r="DO130" s="10" t="str">
        <f t="shared" si="213"/>
        <v/>
      </c>
      <c r="DP130" s="40" t="str">
        <f t="shared" ref="DP130:DP161" si="303">IF(AND(DN130&lt;&gt;"",CX130&lt;=MAX(CX:CX)-DS$14),1/(SEz^2+IF(Additional_model="Fixed effect",0,$DS$20)),"")</f>
        <v/>
      </c>
      <c r="EG130" s="133"/>
      <c r="EH130" s="10" t="str">
        <f t="shared" ref="EH130:EH193" si="304">IF(AND(Include_study="Yes",Sufficient_data="Yes"),Inverse_standard_error-AVERAGE(Inverse_standard_error),"")</f>
        <v/>
      </c>
      <c r="EI130" s="40" t="str">
        <f>IF(AND(Include_study="Yes",Sufficient_data="Yes"),Z_score-('Publication Bias Analysis'!P$3+'Publication Bias Analysis'!P$4*Inverse_standard_error),"")</f>
        <v/>
      </c>
      <c r="EK130" s="133"/>
      <c r="EL130" s="10" t="str">
        <f>IF(AND(Include_study="Yes",Sufficient_data="Yes"),(CZ:CZ-SUMPRODUCT(Calculations!CP:CP,'Publication Bias Analysis'!E:E)/SUM(Calculations!CP:CP))/(SQRT(EM:EM)),"")</f>
        <v/>
      </c>
      <c r="EM130" s="10" t="str">
        <f>IF(AND(Include_study="Yes",Sufficient_data="Yes"),'Publication Bias Analysis'!F:F^2-1/(SUM(Calculations!CP:CP)),"")</f>
        <v/>
      </c>
      <c r="EN130" s="14" t="str">
        <f t="shared" si="214"/>
        <v/>
      </c>
      <c r="EO130" s="14" t="str">
        <f t="shared" si="215"/>
        <v/>
      </c>
      <c r="EP130" s="14" t="str">
        <f>IF(AND(Include_study="Yes",Sufficient_data="Yes"),COUNTIFS(EN$2:EN129,"&lt;"&amp;EN130,EO$2:EO129,"&lt;"&amp;EO130)+COUNTIFS(EN131:EN$201,"&lt;"&amp;EN130,EO131:EO$201,"&lt;"&amp;EO130)+COUNTIFS(EN$2:EN129,"&gt;"&amp;EN130,EO$2:EO129,"&gt;"&amp;EO130)+COUNTIFS(EN131:EN$201,"&gt;"&amp;EN130,EO131:EO$201,"&gt;"&amp;EO130),"")</f>
        <v/>
      </c>
      <c r="EQ130" s="83" t="str">
        <f>IF(AND(Include_study="Yes",Sufficient_data="Yes"),COUNTIFS(EN$2:EN129,"&lt;"&amp;EN130,EO$2:EO129,"&gt;"&amp;EO130)+COUNTIFS(EN131:EN$201,"&lt;"&amp;EN130,EO131:EO$201,"&gt;"&amp;EO130)+COUNTIFS(EN$2:EN129,"&gt;"&amp;EN130,EO$2:EO129,"&lt;"&amp;EO130)+COUNTIFS(EN131:EN$201,"&gt;"&amp;EN130,EO131:EO$201,"&lt;"&amp;EO130),"")</f>
        <v/>
      </c>
      <c r="ES130" s="133"/>
      <c r="EX130" s="133"/>
      <c r="EY130" s="10" t="e">
        <f t="shared" si="250"/>
        <v>#N/A</v>
      </c>
      <c r="EZ130" s="10" t="e">
        <f t="shared" si="251"/>
        <v>#N/A</v>
      </c>
      <c r="FA130" s="10" t="str">
        <f t="shared" si="252"/>
        <v/>
      </c>
      <c r="FB130" s="40" t="str">
        <f>IF(AND(Include_study="Yes",Sufficient_data="Yes"),Z_score-('Publication Bias Analysis'!AK158+'Publication Bias Analysis'!AK$31*Inverse_standard_error),"")</f>
        <v/>
      </c>
      <c r="FH130" s="133"/>
      <c r="FI130" s="14" t="str">
        <f>IF(Z_score&lt;&gt;"",RANK('Publication Bias Analysis'!AS:AS,'Publication Bias Analysis'!AS:AS,1)+COUNTIF('Publication Bias Analysis'!AS$2:AS129,'Publication Bias Analysis'!AS130),"")</f>
        <v/>
      </c>
      <c r="FJ130" s="10" t="str">
        <f t="shared" ref="FJ130:FJ161" si="305">IF(FI:FI&lt;&gt;"",(FI:FI-1/3)/(k_+1/3),"")</f>
        <v/>
      </c>
      <c r="FK130" s="10" t="e">
        <f>IF(AND(Include_study="Yes",Sufficient_data="Yes"),'Publication Bias Analysis'!AR130,NA())</f>
        <v>#N/A</v>
      </c>
      <c r="FL130" s="28" t="e">
        <f>IF(AND(Include_study="Yes",Sufficient_data="Yes"),'Publication Bias Analysis'!AS130,NA())</f>
        <v>#N/A</v>
      </c>
      <c r="FM130" s="10" t="str">
        <f>IF(AND(Include_study="Yes",Sufficient_data="Yes"),'Publication Bias Analysis'!AR:AR-AVERAGE('Publication Bias Analysis'!AR:AR),"")</f>
        <v/>
      </c>
      <c r="FN130" s="40" t="str">
        <f>IF(AND(Include_study="Yes",Sufficient_data="Yes"),FL:FL-('Publication Bias Analysis'!AV$30+FK:FK*'Publication Bias Analysis'!AV$31),"")</f>
        <v/>
      </c>
      <c r="FT130" s="133"/>
      <c r="FU130" s="10" t="str">
        <f t="shared" si="254"/>
        <v/>
      </c>
      <c r="FV130" s="19" t="str">
        <f t="shared" si="283"/>
        <v/>
      </c>
      <c r="FW130" s="40" t="str">
        <f t="shared" si="210"/>
        <v/>
      </c>
    </row>
    <row r="131" spans="1:179" x14ac:dyDescent="0.2">
      <c r="A131" s="129"/>
      <c r="B131" s="26" t="str">
        <f t="shared" si="255"/>
        <v/>
      </c>
      <c r="C131" s="26" t="str">
        <f>IF(B131&lt;&gt;"",IF(B131=0,COUNTIF(B$2:B130,0)+1,COUNTIF(B$2:B130,B131)+B131+COUNTIF(B:B,0)),"")</f>
        <v/>
      </c>
      <c r="D131" s="26" t="str">
        <f t="shared" si="216"/>
        <v/>
      </c>
      <c r="E131" s="10" t="str">
        <f>IF(AND(Sufficient_data="Yes",Include_study="Yes",Input!Study_name&lt;&gt;""),Input!Study_name,"")</f>
        <v/>
      </c>
      <c r="F131" s="10" t="str">
        <f>IF(AND(Sufficient_data="Yes",Include_study="Yes"),Input!Correlation,"")</f>
        <v/>
      </c>
      <c r="G131" s="10" t="str">
        <f t="shared" si="217"/>
        <v/>
      </c>
      <c r="H131" s="10" t="str">
        <f>IF(AND(Sufficient_data="Yes",Include_study="Yes"),Input!Number_of_subjects,"")</f>
        <v/>
      </c>
      <c r="I131" s="10" t="str">
        <f t="shared" si="218"/>
        <v/>
      </c>
      <c r="J131" s="10" t="str">
        <f t="shared" si="219"/>
        <v/>
      </c>
      <c r="K131" s="10" t="str">
        <f t="shared" si="220"/>
        <v/>
      </c>
      <c r="L131" s="10" t="str">
        <f t="shared" si="221"/>
        <v/>
      </c>
      <c r="M131" s="10" t="str">
        <f t="shared" si="284"/>
        <v/>
      </c>
      <c r="N131" s="10" t="str">
        <f t="shared" si="285"/>
        <v/>
      </c>
      <c r="O131" s="106" t="str">
        <f t="shared" si="286"/>
        <v/>
      </c>
      <c r="P131" s="68" t="str">
        <f t="shared" si="287"/>
        <v/>
      </c>
      <c r="R131" s="57" t="e">
        <f t="shared" si="226"/>
        <v>#N/A</v>
      </c>
      <c r="S131" s="10" t="e">
        <f t="shared" si="227"/>
        <v>#N/A</v>
      </c>
      <c r="T131" s="40" t="e">
        <f t="shared" si="228"/>
        <v>#N/A</v>
      </c>
      <c r="Y131" s="129"/>
      <c r="Z131" s="26" t="str">
        <f t="shared" si="288"/>
        <v/>
      </c>
      <c r="AA131" s="26" t="str">
        <f>IF(AND(Sufficient_data="Yes",Include_study="Yes",Input!Study_name&lt;&gt;"",Subgroup&lt;&gt;""),Input!Study_name,"")</f>
        <v/>
      </c>
      <c r="AB131" s="10" t="str">
        <f t="shared" si="230"/>
        <v/>
      </c>
      <c r="AC131" s="10" t="str">
        <f>IF(AND(Sufficient_data="Yes",Include_study="Yes",Subgroup&lt;&gt;""),Input!Correlation,"")</f>
        <v/>
      </c>
      <c r="AD131" s="10" t="str">
        <f t="shared" si="256"/>
        <v/>
      </c>
      <c r="AE131" s="10" t="str">
        <f t="shared" si="231"/>
        <v/>
      </c>
      <c r="AF131" s="10" t="str">
        <f t="shared" si="257"/>
        <v/>
      </c>
      <c r="AG131" s="10" t="str">
        <f t="shared" si="289"/>
        <v/>
      </c>
      <c r="AH131" s="4" t="str">
        <f t="shared" si="258"/>
        <v/>
      </c>
      <c r="AI131" s="35" t="str">
        <f t="shared" si="290"/>
        <v/>
      </c>
      <c r="AJ131" s="108" t="str">
        <f t="shared" si="291"/>
        <v/>
      </c>
      <c r="AK131" s="68" t="str">
        <f t="shared" si="292"/>
        <v/>
      </c>
      <c r="AL131" s="9"/>
      <c r="AM131" s="57" t="e">
        <f t="shared" si="259"/>
        <v>#N/A</v>
      </c>
      <c r="AN131" s="10" t="e">
        <f t="shared" si="260"/>
        <v>#N/A</v>
      </c>
      <c r="AO131" s="40" t="e">
        <f t="shared" si="261"/>
        <v>#N/A</v>
      </c>
      <c r="AP131" s="9"/>
      <c r="AQ131" s="71" t="str">
        <f t="shared" si="262"/>
        <v/>
      </c>
      <c r="AR131" s="10" t="str">
        <f>IF(AND(Sufficient_data="Yes",Include_study="Yes",Subgroup&lt;&gt;""),IF(COUNTIFS(Input!F$2:F130,"="&amp;"Yes",Input!C$2:C130,"="&amp;"Yes",Input!G$2:G130,"="&amp;Subgroup)&gt;0,"",Subgroup),"")</f>
        <v/>
      </c>
      <c r="AS131" s="26" t="str">
        <f t="shared" si="263"/>
        <v/>
      </c>
      <c r="AT131" s="14" t="str">
        <f t="shared" si="264"/>
        <v/>
      </c>
      <c r="AU131" s="10" t="str">
        <f t="shared" si="265"/>
        <v/>
      </c>
      <c r="AV131" s="19" t="str">
        <f t="shared" si="266"/>
        <v/>
      </c>
      <c r="AW131" s="10" t="str">
        <f t="shared" si="267"/>
        <v/>
      </c>
      <c r="AX131" s="10" t="str">
        <f t="shared" si="268"/>
        <v/>
      </c>
      <c r="AY131" s="10" t="str">
        <f t="shared" si="293"/>
        <v/>
      </c>
      <c r="AZ131" s="10" t="str">
        <f t="shared" si="269"/>
        <v/>
      </c>
      <c r="BA131" s="10" t="str">
        <f t="shared" si="270"/>
        <v/>
      </c>
      <c r="BB131" s="10" t="str">
        <f t="shared" si="294"/>
        <v/>
      </c>
      <c r="BC131" s="10" t="str">
        <f t="shared" si="271"/>
        <v/>
      </c>
      <c r="BD131" s="26" t="str">
        <f t="shared" si="272"/>
        <v/>
      </c>
      <c r="BE131" s="10" t="str">
        <f t="shared" si="295"/>
        <v/>
      </c>
      <c r="BF131" s="10" t="str">
        <f t="shared" si="296"/>
        <v/>
      </c>
      <c r="BG131" s="10" t="str">
        <f t="shared" si="273"/>
        <v/>
      </c>
      <c r="BH131" s="10" t="str">
        <f t="shared" si="274"/>
        <v/>
      </c>
      <c r="BI131" s="10" t="str">
        <f t="shared" si="297"/>
        <v/>
      </c>
      <c r="BJ131" s="10" t="str">
        <f t="shared" si="298"/>
        <v/>
      </c>
      <c r="BK131" s="10" t="str">
        <f t="shared" si="275"/>
        <v/>
      </c>
      <c r="BL131" s="10" t="str">
        <f t="shared" si="276"/>
        <v/>
      </c>
      <c r="BM131" s="10" t="str">
        <f t="shared" si="277"/>
        <v/>
      </c>
      <c r="BN131" s="10" t="e">
        <f t="shared" si="278"/>
        <v>#N/A</v>
      </c>
      <c r="BO131" s="10" t="str">
        <f t="shared" si="279"/>
        <v/>
      </c>
      <c r="BP131" s="10" t="str">
        <f t="shared" si="280"/>
        <v/>
      </c>
      <c r="BQ131" s="10" t="str">
        <f t="shared" si="299"/>
        <v/>
      </c>
      <c r="BR131" s="28" t="str">
        <f t="shared" si="281"/>
        <v/>
      </c>
      <c r="BS131" s="40" t="str">
        <f t="shared" ref="BS131:BS194" si="306">IF(AU131&lt;&gt;"",BA:BA-BV$2,"")</f>
        <v/>
      </c>
      <c r="BX131" s="138"/>
      <c r="BY131" s="10" t="e">
        <f t="shared" si="243"/>
        <v>#N/A</v>
      </c>
      <c r="BZ131" s="10" t="e">
        <f t="shared" si="244"/>
        <v>#N/A</v>
      </c>
      <c r="CA131" s="10" t="str">
        <f t="shared" si="245"/>
        <v/>
      </c>
      <c r="CB131" s="10" t="str">
        <f>IF(AND(Sufficient_data="Yes",Include_study="Yes",Moderator&lt;&gt;""),'Moderator Analysis'!F:F-CL$2,"")</f>
        <v/>
      </c>
      <c r="CC131" s="10" t="str">
        <f>IF(AND(Sufficient_data="Yes",Include_study="Yes",Moderator&lt;&gt;""),'Moderator Analysis'!E:E-CL$3,"")</f>
        <v/>
      </c>
      <c r="CD131" s="40" t="str">
        <f>IF(AND(Sufficient_data="Yes",Include_study="Yes",Moderator&lt;&gt;""),CA:CA*('Moderator Analysis'!F:F-CL$5-CL$4*'Moderator Analysis'!E:E)^2,"")</f>
        <v/>
      </c>
      <c r="CE131" s="9"/>
      <c r="CF131" s="75" t="str">
        <f t="shared" si="282"/>
        <v/>
      </c>
      <c r="CG131" s="18" t="str">
        <f>IF(AND(Sufficient_data="Yes",Include_study="Yes",CF131&lt;&gt;""),'Moderator Analysis'!F:F-'Moderator Analysis'!J$37,"")</f>
        <v/>
      </c>
      <c r="CH131" s="18" t="str">
        <f>IF(AND(Sufficient_data="Yes",Include_study="Yes",CF131&lt;&gt;""),'Moderator Analysis'!E:E-SUMPRODUCT('Moderator Analysis'!E:E,CF:CF)/SUM(CF:CF),"")</f>
        <v/>
      </c>
      <c r="CI131" s="79" t="str">
        <f>IF(AND(Sufficient_data="Yes",Include_study="Yes",CF131&lt;&gt;""),CF:CF*('Moderator Analysis'!F:F-'Moderator Analysis'!J$29-'Moderator Analysis'!J$30*'Moderator Analysis'!E:E)^2,"")</f>
        <v/>
      </c>
      <c r="CN131" s="138"/>
      <c r="CO131" s="140"/>
      <c r="CP131" s="28" t="str">
        <f>IF(AND(Include_study="Yes",Sufficient_data="Yes"),1/'Publication Bias Analysis'!F131^2,"")</f>
        <v/>
      </c>
      <c r="CQ131" s="28" t="str">
        <f>IF(AND(Include_study="Yes",Sufficient_data="Yes"),1/('Publication Bias Analysis'!F:F^2+IF(Additional_model="Fixed effect",0,Calculations!DD$11)),"")</f>
        <v/>
      </c>
      <c r="CR131" s="28" t="str">
        <f>IF(AND(Include_study="Yes",Sufficient_data="Yes"),1/('Publication Bias Analysis'!F:F^2+IF(Additional_model="Fixed effect",0,'Publication Bias Analysis'!L$32)),"")</f>
        <v/>
      </c>
      <c r="CS131" s="28" t="str">
        <f>IF(AND(Include_study="Yes",Sufficient_data="Yes"),'Publication Bias Analysis'!E:E-IF(Trim_and_fill="Off",'Publication Bias Analysis'!I$29,'Publication Bias Analysis'!I$37),"")</f>
        <v/>
      </c>
      <c r="CT131" s="28" t="str">
        <f t="shared" si="300"/>
        <v/>
      </c>
      <c r="CU131" s="28" t="str">
        <f t="shared" si="301"/>
        <v/>
      </c>
      <c r="CV131" s="90" t="str">
        <f t="shared" si="302"/>
        <v/>
      </c>
      <c r="CW131" s="89" t="str">
        <f>IF(AND(Include_study="Yes",Sufficient_data="Yes"),CV:CV+IF(DH:DH&lt;0,-1,1)*COUNTIF(CV$2:CV130,CV:CV),"")</f>
        <v/>
      </c>
      <c r="CX131" s="89" t="str">
        <f>IF(AND(Include_study="Yes",Sufficient_data="Yes"),RANK(DL:DL,DL:DL,1)*IF(DK:DK&lt;0,-1,1)+IF(DK:DK&lt;0,-1,1)*COUNTIF(CV$2:CV130,CV:CV),"")</f>
        <v/>
      </c>
      <c r="CY131" s="89" t="str">
        <f>IF(AND(Include_study="Yes",Sufficient_data="Yes"),RANK(DO:DO,DO:DO,1)*IF(DN:DN&lt;0,-1,1)+IF(DN:DN&lt;0,-1,1)*COUNTIF(CV$2:CV130,CV:CV),"")</f>
        <v/>
      </c>
      <c r="CZ131" s="10" t="e">
        <f>IF(AND(Include_study="Yes",Sufficient_data="Yes"),'Publication Bias Analysis'!E:E,NA())</f>
        <v>#N/A</v>
      </c>
      <c r="DA131" s="40" t="e">
        <f>IF(AND(Include_study="Yes",Sufficient_data="Yes"),'Publication Bias Analysis'!F:F,NA())</f>
        <v>#N/A</v>
      </c>
      <c r="DG131" s="133"/>
      <c r="DH131" s="28" t="str">
        <f>IF(AND(Include_study="Yes",Sufficient_data="Yes"),IF('Publication Bias Analysis'!L$38="Left",CZ:CZ-'Publication Bias Analysis'!I$29,'Publication Bias Analysis'!I$29-'Publication Bias Analysis'!E:E),"")</f>
        <v/>
      </c>
      <c r="DI131" s="28" t="str">
        <f t="shared" si="211"/>
        <v/>
      </c>
      <c r="DJ131" s="40" t="str">
        <f>IF(AND(Include_study="Yes",Sufficient_data="Yes"),1/('Publication Bias Analysis'!F:F^2+IF(Additional_model="Fixed effect",0,$DS$6)),"")</f>
        <v/>
      </c>
      <c r="DK131" s="28" t="str">
        <f>IF(AND(Include_study="Yes",Sufficient_data="Yes"),IF('Publication Bias Analysis'!L$38="Left",CZ:CZ-DS$3,DS$3-'Publication Bias Analysis'!E:E),"")</f>
        <v/>
      </c>
      <c r="DL131" s="28" t="str">
        <f t="shared" si="212"/>
        <v/>
      </c>
      <c r="DM131" s="40" t="str">
        <f>IF(AND(DK131&lt;&gt;"",CW131&lt;=MAX(CW:CW)-DS$7),1/('Publication Bias Analysis'!F:F^2+IF(Additional_model="Fixed effect",0,$DS$13)),"")</f>
        <v/>
      </c>
      <c r="DN131" s="10" t="str">
        <f>IF(AND(Include_study="Yes",Sufficient_data="Yes"),IF('Publication Bias Analysis'!L$38="Left",CZ:CZ-DS$10,DS$10-CZ:CZ),"")</f>
        <v/>
      </c>
      <c r="DO131" s="10" t="str">
        <f t="shared" si="213"/>
        <v/>
      </c>
      <c r="DP131" s="40" t="str">
        <f t="shared" si="303"/>
        <v/>
      </c>
      <c r="EG131" s="133"/>
      <c r="EH131" s="10" t="str">
        <f t="shared" si="304"/>
        <v/>
      </c>
      <c r="EI131" s="40" t="str">
        <f>IF(AND(Include_study="Yes",Sufficient_data="Yes"),Z_score-('Publication Bias Analysis'!P$3+'Publication Bias Analysis'!P$4*Inverse_standard_error),"")</f>
        <v/>
      </c>
      <c r="EK131" s="133"/>
      <c r="EL131" s="10" t="str">
        <f>IF(AND(Include_study="Yes",Sufficient_data="Yes"),(CZ:CZ-SUMPRODUCT(Calculations!CP:CP,'Publication Bias Analysis'!E:E)/SUM(Calculations!CP:CP))/(SQRT(EM:EM)),"")</f>
        <v/>
      </c>
      <c r="EM131" s="10" t="str">
        <f>IF(AND(Include_study="Yes",Sufficient_data="Yes"),'Publication Bias Analysis'!F:F^2-1/(SUM(Calculations!CP:CP)),"")</f>
        <v/>
      </c>
      <c r="EN131" s="14" t="str">
        <f t="shared" si="214"/>
        <v/>
      </c>
      <c r="EO131" s="14" t="str">
        <f t="shared" si="215"/>
        <v/>
      </c>
      <c r="EP131" s="14" t="str">
        <f>IF(AND(Include_study="Yes",Sufficient_data="Yes"),COUNTIFS(EN$2:EN130,"&lt;"&amp;EN131,EO$2:EO130,"&lt;"&amp;EO131)+COUNTIFS(EN132:EN$201,"&lt;"&amp;EN131,EO132:EO$201,"&lt;"&amp;EO131)+COUNTIFS(EN$2:EN130,"&gt;"&amp;EN131,EO$2:EO130,"&gt;"&amp;EO131)+COUNTIFS(EN132:EN$201,"&gt;"&amp;EN131,EO132:EO$201,"&gt;"&amp;EO131),"")</f>
        <v/>
      </c>
      <c r="EQ131" s="83" t="str">
        <f>IF(AND(Include_study="Yes",Sufficient_data="Yes"),COUNTIFS(EN$2:EN130,"&lt;"&amp;EN131,EO$2:EO130,"&gt;"&amp;EO131)+COUNTIFS(EN132:EN$201,"&lt;"&amp;EN131,EO132:EO$201,"&gt;"&amp;EO131)+COUNTIFS(EN$2:EN130,"&gt;"&amp;EN131,EO$2:EO130,"&lt;"&amp;EO131)+COUNTIFS(EN132:EN$201,"&gt;"&amp;EN131,EO132:EO$201,"&lt;"&amp;EO131),"")</f>
        <v/>
      </c>
      <c r="ES131" s="133"/>
      <c r="EX131" s="133"/>
      <c r="EY131" s="10" t="e">
        <f t="shared" si="250"/>
        <v>#N/A</v>
      </c>
      <c r="EZ131" s="10" t="e">
        <f t="shared" si="251"/>
        <v>#N/A</v>
      </c>
      <c r="FA131" s="10" t="str">
        <f t="shared" si="252"/>
        <v/>
      </c>
      <c r="FB131" s="40" t="str">
        <f>IF(AND(Include_study="Yes",Sufficient_data="Yes"),Z_score-('Publication Bias Analysis'!AK159+'Publication Bias Analysis'!AK$31*Inverse_standard_error),"")</f>
        <v/>
      </c>
      <c r="FH131" s="133"/>
      <c r="FI131" s="14" t="str">
        <f>IF(Z_score&lt;&gt;"",RANK('Publication Bias Analysis'!AS:AS,'Publication Bias Analysis'!AS:AS,1)+COUNTIF('Publication Bias Analysis'!AS$2:AS130,'Publication Bias Analysis'!AS131),"")</f>
        <v/>
      </c>
      <c r="FJ131" s="10" t="str">
        <f t="shared" si="305"/>
        <v/>
      </c>
      <c r="FK131" s="10" t="e">
        <f>IF(AND(Include_study="Yes",Sufficient_data="Yes"),'Publication Bias Analysis'!AR131,NA())</f>
        <v>#N/A</v>
      </c>
      <c r="FL131" s="28" t="e">
        <f>IF(AND(Include_study="Yes",Sufficient_data="Yes"),'Publication Bias Analysis'!AS131,NA())</f>
        <v>#N/A</v>
      </c>
      <c r="FM131" s="10" t="str">
        <f>IF(AND(Include_study="Yes",Sufficient_data="Yes"),'Publication Bias Analysis'!AR:AR-AVERAGE('Publication Bias Analysis'!AR:AR),"")</f>
        <v/>
      </c>
      <c r="FN131" s="40" t="str">
        <f>IF(AND(Include_study="Yes",Sufficient_data="Yes"),FL:FL-('Publication Bias Analysis'!AV$30+FK:FK*'Publication Bias Analysis'!AV$31),"")</f>
        <v/>
      </c>
      <c r="FT131" s="133"/>
      <c r="FU131" s="10" t="str">
        <f t="shared" si="254"/>
        <v/>
      </c>
      <c r="FV131" s="19" t="str">
        <f t="shared" si="283"/>
        <v/>
      </c>
      <c r="FW131" s="40" t="str">
        <f t="shared" ref="FW131:FW194" si="307">IF(FV131&lt;&gt;"",LN(MAX(10^-306,FV131)),"")</f>
        <v/>
      </c>
    </row>
    <row r="132" spans="1:179" x14ac:dyDescent="0.2">
      <c r="A132" s="129"/>
      <c r="B132" s="26" t="str">
        <f t="shared" si="255"/>
        <v/>
      </c>
      <c r="C132" s="26" t="str">
        <f>IF(B132&lt;&gt;"",IF(B132=0,COUNTIF(B$2:B131,0)+1,COUNTIF(B$2:B131,B132)+B132+COUNTIF(B:B,0)),"")</f>
        <v/>
      </c>
      <c r="D132" s="26" t="str">
        <f t="shared" si="216"/>
        <v/>
      </c>
      <c r="E132" s="10" t="str">
        <f>IF(AND(Sufficient_data="Yes",Include_study="Yes",Input!Study_name&lt;&gt;""),Input!Study_name,"")</f>
        <v/>
      </c>
      <c r="F132" s="10" t="str">
        <f>IF(AND(Sufficient_data="Yes",Include_study="Yes"),Input!Correlation,"")</f>
        <v/>
      </c>
      <c r="G132" s="10" t="str">
        <f t="shared" si="217"/>
        <v/>
      </c>
      <c r="H132" s="10" t="str">
        <f>IF(AND(Sufficient_data="Yes",Include_study="Yes"),Input!Number_of_subjects,"")</f>
        <v/>
      </c>
      <c r="I132" s="10" t="str">
        <f t="shared" si="218"/>
        <v/>
      </c>
      <c r="J132" s="10" t="str">
        <f t="shared" si="219"/>
        <v/>
      </c>
      <c r="K132" s="10" t="str">
        <f t="shared" si="220"/>
        <v/>
      </c>
      <c r="L132" s="10" t="str">
        <f t="shared" si="221"/>
        <v/>
      </c>
      <c r="M132" s="10" t="str">
        <f t="shared" si="284"/>
        <v/>
      </c>
      <c r="N132" s="10" t="str">
        <f t="shared" si="285"/>
        <v/>
      </c>
      <c r="O132" s="106" t="str">
        <f t="shared" si="286"/>
        <v/>
      </c>
      <c r="P132" s="68" t="str">
        <f t="shared" si="287"/>
        <v/>
      </c>
      <c r="R132" s="57" t="e">
        <f t="shared" si="226"/>
        <v>#N/A</v>
      </c>
      <c r="S132" s="10" t="e">
        <f t="shared" si="227"/>
        <v>#N/A</v>
      </c>
      <c r="T132" s="40" t="e">
        <f t="shared" si="228"/>
        <v>#N/A</v>
      </c>
      <c r="Y132" s="129"/>
      <c r="Z132" s="26" t="str">
        <f t="shared" si="288"/>
        <v/>
      </c>
      <c r="AA132" s="26" t="str">
        <f>IF(AND(Sufficient_data="Yes",Include_study="Yes",Input!Study_name&lt;&gt;"",Subgroup&lt;&gt;""),Input!Study_name,"")</f>
        <v/>
      </c>
      <c r="AB132" s="10" t="str">
        <f t="shared" si="230"/>
        <v/>
      </c>
      <c r="AC132" s="10" t="str">
        <f>IF(AND(Sufficient_data="Yes",Include_study="Yes",Subgroup&lt;&gt;""),Input!Correlation,"")</f>
        <v/>
      </c>
      <c r="AD132" s="10" t="str">
        <f t="shared" si="256"/>
        <v/>
      </c>
      <c r="AE132" s="10" t="str">
        <f t="shared" si="231"/>
        <v/>
      </c>
      <c r="AF132" s="10" t="str">
        <f t="shared" si="257"/>
        <v/>
      </c>
      <c r="AG132" s="10" t="str">
        <f t="shared" si="289"/>
        <v/>
      </c>
      <c r="AH132" s="4" t="str">
        <f t="shared" si="258"/>
        <v/>
      </c>
      <c r="AI132" s="35" t="str">
        <f t="shared" si="290"/>
        <v/>
      </c>
      <c r="AJ132" s="108" t="str">
        <f t="shared" si="291"/>
        <v/>
      </c>
      <c r="AK132" s="68" t="str">
        <f t="shared" si="292"/>
        <v/>
      </c>
      <c r="AL132" s="9"/>
      <c r="AM132" s="57" t="e">
        <f t="shared" si="259"/>
        <v>#N/A</v>
      </c>
      <c r="AN132" s="10" t="e">
        <f t="shared" si="260"/>
        <v>#N/A</v>
      </c>
      <c r="AO132" s="40" t="e">
        <f t="shared" si="261"/>
        <v>#N/A</v>
      </c>
      <c r="AP132" s="9"/>
      <c r="AQ132" s="71" t="str">
        <f t="shared" si="262"/>
        <v/>
      </c>
      <c r="AR132" s="10" t="str">
        <f>IF(AND(Sufficient_data="Yes",Include_study="Yes",Subgroup&lt;&gt;""),IF(COUNTIFS(Input!F$2:F131,"="&amp;"Yes",Input!C$2:C131,"="&amp;"Yes",Input!G$2:G131,"="&amp;Subgroup)&gt;0,"",Subgroup),"")</f>
        <v/>
      </c>
      <c r="AS132" s="26" t="str">
        <f t="shared" si="263"/>
        <v/>
      </c>
      <c r="AT132" s="14" t="str">
        <f t="shared" si="264"/>
        <v/>
      </c>
      <c r="AU132" s="10" t="str">
        <f t="shared" si="265"/>
        <v/>
      </c>
      <c r="AV132" s="19" t="str">
        <f t="shared" si="266"/>
        <v/>
      </c>
      <c r="AW132" s="10" t="str">
        <f t="shared" si="267"/>
        <v/>
      </c>
      <c r="AX132" s="10" t="str">
        <f t="shared" si="268"/>
        <v/>
      </c>
      <c r="AY132" s="10" t="str">
        <f t="shared" si="293"/>
        <v/>
      </c>
      <c r="AZ132" s="10" t="str">
        <f t="shared" si="269"/>
        <v/>
      </c>
      <c r="BA132" s="10" t="str">
        <f t="shared" si="270"/>
        <v/>
      </c>
      <c r="BB132" s="10" t="str">
        <f t="shared" si="294"/>
        <v/>
      </c>
      <c r="BC132" s="10" t="str">
        <f t="shared" si="271"/>
        <v/>
      </c>
      <c r="BD132" s="26" t="str">
        <f t="shared" si="272"/>
        <v/>
      </c>
      <c r="BE132" s="10" t="str">
        <f t="shared" si="295"/>
        <v/>
      </c>
      <c r="BF132" s="10" t="str">
        <f t="shared" si="296"/>
        <v/>
      </c>
      <c r="BG132" s="10" t="str">
        <f t="shared" si="273"/>
        <v/>
      </c>
      <c r="BH132" s="10" t="str">
        <f t="shared" si="274"/>
        <v/>
      </c>
      <c r="BI132" s="10" t="str">
        <f t="shared" si="297"/>
        <v/>
      </c>
      <c r="BJ132" s="10" t="str">
        <f t="shared" si="298"/>
        <v/>
      </c>
      <c r="BK132" s="10" t="str">
        <f t="shared" si="275"/>
        <v/>
      </c>
      <c r="BL132" s="10" t="str">
        <f t="shared" si="276"/>
        <v/>
      </c>
      <c r="BM132" s="10" t="str">
        <f t="shared" si="277"/>
        <v/>
      </c>
      <c r="BN132" s="10" t="e">
        <f t="shared" si="278"/>
        <v>#N/A</v>
      </c>
      <c r="BO132" s="10" t="str">
        <f t="shared" si="279"/>
        <v/>
      </c>
      <c r="BP132" s="10" t="str">
        <f t="shared" si="280"/>
        <v/>
      </c>
      <c r="BQ132" s="10" t="str">
        <f t="shared" si="299"/>
        <v/>
      </c>
      <c r="BR132" s="28" t="str">
        <f t="shared" si="281"/>
        <v/>
      </c>
      <c r="BS132" s="40" t="str">
        <f t="shared" si="306"/>
        <v/>
      </c>
      <c r="BX132" s="138"/>
      <c r="BY132" s="10" t="e">
        <f t="shared" si="243"/>
        <v>#N/A</v>
      </c>
      <c r="BZ132" s="10" t="e">
        <f t="shared" si="244"/>
        <v>#N/A</v>
      </c>
      <c r="CA132" s="10" t="str">
        <f t="shared" si="245"/>
        <v/>
      </c>
      <c r="CB132" s="10" t="str">
        <f>IF(AND(Sufficient_data="Yes",Include_study="Yes",Moderator&lt;&gt;""),'Moderator Analysis'!F:F-CL$2,"")</f>
        <v/>
      </c>
      <c r="CC132" s="10" t="str">
        <f>IF(AND(Sufficient_data="Yes",Include_study="Yes",Moderator&lt;&gt;""),'Moderator Analysis'!E:E-CL$3,"")</f>
        <v/>
      </c>
      <c r="CD132" s="40" t="str">
        <f>IF(AND(Sufficient_data="Yes",Include_study="Yes",Moderator&lt;&gt;""),CA:CA*('Moderator Analysis'!F:F-CL$5-CL$4*'Moderator Analysis'!E:E)^2,"")</f>
        <v/>
      </c>
      <c r="CE132" s="9"/>
      <c r="CF132" s="75" t="str">
        <f t="shared" si="282"/>
        <v/>
      </c>
      <c r="CG132" s="18" t="str">
        <f>IF(AND(Sufficient_data="Yes",Include_study="Yes",CF132&lt;&gt;""),'Moderator Analysis'!F:F-'Moderator Analysis'!J$37,"")</f>
        <v/>
      </c>
      <c r="CH132" s="18" t="str">
        <f>IF(AND(Sufficient_data="Yes",Include_study="Yes",CF132&lt;&gt;""),'Moderator Analysis'!E:E-SUMPRODUCT('Moderator Analysis'!E:E,CF:CF)/SUM(CF:CF),"")</f>
        <v/>
      </c>
      <c r="CI132" s="79" t="str">
        <f>IF(AND(Sufficient_data="Yes",Include_study="Yes",CF132&lt;&gt;""),CF:CF*('Moderator Analysis'!F:F-'Moderator Analysis'!J$29-'Moderator Analysis'!J$30*'Moderator Analysis'!E:E)^2,"")</f>
        <v/>
      </c>
      <c r="CN132" s="138"/>
      <c r="CO132" s="140"/>
      <c r="CP132" s="28" t="str">
        <f>IF(AND(Include_study="Yes",Sufficient_data="Yes"),1/'Publication Bias Analysis'!F132^2,"")</f>
        <v/>
      </c>
      <c r="CQ132" s="28" t="str">
        <f>IF(AND(Include_study="Yes",Sufficient_data="Yes"),1/('Publication Bias Analysis'!F:F^2+IF(Additional_model="Fixed effect",0,Calculations!DD$11)),"")</f>
        <v/>
      </c>
      <c r="CR132" s="28" t="str">
        <f>IF(AND(Include_study="Yes",Sufficient_data="Yes"),1/('Publication Bias Analysis'!F:F^2+IF(Additional_model="Fixed effect",0,'Publication Bias Analysis'!L$32)),"")</f>
        <v/>
      </c>
      <c r="CS132" s="28" t="str">
        <f>IF(AND(Include_study="Yes",Sufficient_data="Yes"),'Publication Bias Analysis'!E:E-IF(Trim_and_fill="Off",'Publication Bias Analysis'!I$29,'Publication Bias Analysis'!I$37),"")</f>
        <v/>
      </c>
      <c r="CT132" s="28" t="str">
        <f t="shared" si="300"/>
        <v/>
      </c>
      <c r="CU132" s="28" t="str">
        <f t="shared" si="301"/>
        <v/>
      </c>
      <c r="CV132" s="90" t="str">
        <f t="shared" si="302"/>
        <v/>
      </c>
      <c r="CW132" s="89" t="str">
        <f>IF(AND(Include_study="Yes",Sufficient_data="Yes"),CV:CV+IF(DH:DH&lt;0,-1,1)*COUNTIF(CV$2:CV131,CV:CV),"")</f>
        <v/>
      </c>
      <c r="CX132" s="89" t="str">
        <f>IF(AND(Include_study="Yes",Sufficient_data="Yes"),RANK(DL:DL,DL:DL,1)*IF(DK:DK&lt;0,-1,1)+IF(DK:DK&lt;0,-1,1)*COUNTIF(CV$2:CV131,CV:CV),"")</f>
        <v/>
      </c>
      <c r="CY132" s="89" t="str">
        <f>IF(AND(Include_study="Yes",Sufficient_data="Yes"),RANK(DO:DO,DO:DO,1)*IF(DN:DN&lt;0,-1,1)+IF(DN:DN&lt;0,-1,1)*COUNTIF(CV$2:CV131,CV:CV),"")</f>
        <v/>
      </c>
      <c r="CZ132" s="10" t="e">
        <f>IF(AND(Include_study="Yes",Sufficient_data="Yes"),'Publication Bias Analysis'!E:E,NA())</f>
        <v>#N/A</v>
      </c>
      <c r="DA132" s="40" t="e">
        <f>IF(AND(Include_study="Yes",Sufficient_data="Yes"),'Publication Bias Analysis'!F:F,NA())</f>
        <v>#N/A</v>
      </c>
      <c r="DG132" s="133"/>
      <c r="DH132" s="28" t="str">
        <f>IF(AND(Include_study="Yes",Sufficient_data="Yes"),IF('Publication Bias Analysis'!L$38="Left",CZ:CZ-'Publication Bias Analysis'!I$29,'Publication Bias Analysis'!I$29-'Publication Bias Analysis'!E:E),"")</f>
        <v/>
      </c>
      <c r="DI132" s="28" t="str">
        <f t="shared" ref="DI132:DI195" si="308">IF(AND(Include_study="Yes",Sufficient_data="Yes"),ABS(DH132),"")</f>
        <v/>
      </c>
      <c r="DJ132" s="40" t="str">
        <f>IF(AND(Include_study="Yes",Sufficient_data="Yes"),1/('Publication Bias Analysis'!F:F^2+IF(Additional_model="Fixed effect",0,$DS$6)),"")</f>
        <v/>
      </c>
      <c r="DK132" s="28" t="str">
        <f>IF(AND(Include_study="Yes",Sufficient_data="Yes"),IF('Publication Bias Analysis'!L$38="Left",CZ:CZ-DS$3,DS$3-'Publication Bias Analysis'!E:E),"")</f>
        <v/>
      </c>
      <c r="DL132" s="28" t="str">
        <f t="shared" ref="DL132:DL195" si="309">IF(DK132&lt;&gt;"",ABS(DK132),"")</f>
        <v/>
      </c>
      <c r="DM132" s="40" t="str">
        <f>IF(AND(DK132&lt;&gt;"",CW132&lt;=MAX(CW:CW)-DS$7),1/('Publication Bias Analysis'!F:F^2+IF(Additional_model="Fixed effect",0,$DS$13)),"")</f>
        <v/>
      </c>
      <c r="DN132" s="10" t="str">
        <f>IF(AND(Include_study="Yes",Sufficient_data="Yes"),IF('Publication Bias Analysis'!L$38="Left",CZ:CZ-DS$10,DS$10-CZ:CZ),"")</f>
        <v/>
      </c>
      <c r="DO132" s="10" t="str">
        <f t="shared" ref="DO132:DO195" si="310">IF(DN132&lt;&gt;"",ABS(DN132),"")</f>
        <v/>
      </c>
      <c r="DP132" s="40" t="str">
        <f t="shared" si="303"/>
        <v/>
      </c>
      <c r="EG132" s="133"/>
      <c r="EH132" s="10" t="str">
        <f t="shared" si="304"/>
        <v/>
      </c>
      <c r="EI132" s="40" t="str">
        <f>IF(AND(Include_study="Yes",Sufficient_data="Yes"),Z_score-('Publication Bias Analysis'!P$3+'Publication Bias Analysis'!P$4*Inverse_standard_error),"")</f>
        <v/>
      </c>
      <c r="EK132" s="133"/>
      <c r="EL132" s="10" t="str">
        <f>IF(AND(Include_study="Yes",Sufficient_data="Yes"),(CZ:CZ-SUMPRODUCT(Calculations!CP:CP,'Publication Bias Analysis'!E:E)/SUM(Calculations!CP:CP))/(SQRT(EM:EM)),"")</f>
        <v/>
      </c>
      <c r="EM132" s="10" t="str">
        <f>IF(AND(Include_study="Yes",Sufficient_data="Yes"),'Publication Bias Analysis'!F:F^2-1/(SUM(Calculations!CP:CP)),"")</f>
        <v/>
      </c>
      <c r="EN132" s="14" t="str">
        <f t="shared" ref="EN132:EN195" si="311">IF(AND(Include_study="Yes",Sufficient_data="Yes"),RANK(EL:EL,EL:EL,1),"")</f>
        <v/>
      </c>
      <c r="EO132" s="14" t="str">
        <f t="shared" ref="EO132:EO195" si="312">IF(AND(Include_study="Yes",Sufficient_data="Yes"),RANK(EM:EM,EM:EM,1),"")</f>
        <v/>
      </c>
      <c r="EP132" s="14" t="str">
        <f>IF(AND(Include_study="Yes",Sufficient_data="Yes"),COUNTIFS(EN$2:EN131,"&lt;"&amp;EN132,EO$2:EO131,"&lt;"&amp;EO132)+COUNTIFS(EN133:EN$201,"&lt;"&amp;EN132,EO133:EO$201,"&lt;"&amp;EO132)+COUNTIFS(EN$2:EN131,"&gt;"&amp;EN132,EO$2:EO131,"&gt;"&amp;EO132)+COUNTIFS(EN133:EN$201,"&gt;"&amp;EN132,EO133:EO$201,"&gt;"&amp;EO132),"")</f>
        <v/>
      </c>
      <c r="EQ132" s="83" t="str">
        <f>IF(AND(Include_study="Yes",Sufficient_data="Yes"),COUNTIFS(EN$2:EN131,"&lt;"&amp;EN132,EO$2:EO131,"&gt;"&amp;EO132)+COUNTIFS(EN133:EN$201,"&lt;"&amp;EN132,EO133:EO$201,"&gt;"&amp;EO132)+COUNTIFS(EN$2:EN131,"&gt;"&amp;EN132,EO$2:EO131,"&lt;"&amp;EO132)+COUNTIFS(EN133:EN$201,"&gt;"&amp;EN132,EO133:EO$201,"&lt;"&amp;EO132),"")</f>
        <v/>
      </c>
      <c r="ES132" s="133"/>
      <c r="EX132" s="133"/>
      <c r="EY132" s="10" t="e">
        <f t="shared" si="250"/>
        <v>#N/A</v>
      </c>
      <c r="EZ132" s="10" t="e">
        <f t="shared" si="251"/>
        <v>#N/A</v>
      </c>
      <c r="FA132" s="10" t="str">
        <f t="shared" si="252"/>
        <v/>
      </c>
      <c r="FB132" s="40" t="str">
        <f>IF(AND(Include_study="Yes",Sufficient_data="Yes"),Z_score-('Publication Bias Analysis'!AK160+'Publication Bias Analysis'!AK$31*Inverse_standard_error),"")</f>
        <v/>
      </c>
      <c r="FH132" s="133"/>
      <c r="FI132" s="14" t="str">
        <f>IF(Z_score&lt;&gt;"",RANK('Publication Bias Analysis'!AS:AS,'Publication Bias Analysis'!AS:AS,1)+COUNTIF('Publication Bias Analysis'!AS$2:AS131,'Publication Bias Analysis'!AS132),"")</f>
        <v/>
      </c>
      <c r="FJ132" s="10" t="str">
        <f t="shared" si="305"/>
        <v/>
      </c>
      <c r="FK132" s="10" t="e">
        <f>IF(AND(Include_study="Yes",Sufficient_data="Yes"),'Publication Bias Analysis'!AR132,NA())</f>
        <v>#N/A</v>
      </c>
      <c r="FL132" s="28" t="e">
        <f>IF(AND(Include_study="Yes",Sufficient_data="Yes"),'Publication Bias Analysis'!AS132,NA())</f>
        <v>#N/A</v>
      </c>
      <c r="FM132" s="10" t="str">
        <f>IF(AND(Include_study="Yes",Sufficient_data="Yes"),'Publication Bias Analysis'!AR:AR-AVERAGE('Publication Bias Analysis'!AR:AR),"")</f>
        <v/>
      </c>
      <c r="FN132" s="40" t="str">
        <f>IF(AND(Include_study="Yes",Sufficient_data="Yes"),FL:FL-('Publication Bias Analysis'!AV$30+FK:FK*'Publication Bias Analysis'!AV$31),"")</f>
        <v/>
      </c>
      <c r="FT132" s="133"/>
      <c r="FU132" s="10" t="str">
        <f t="shared" si="254"/>
        <v/>
      </c>
      <c r="FV132" s="19" t="str">
        <f t="shared" si="283"/>
        <v/>
      </c>
      <c r="FW132" s="40" t="str">
        <f t="shared" si="307"/>
        <v/>
      </c>
    </row>
    <row r="133" spans="1:179" x14ac:dyDescent="0.2">
      <c r="A133" s="129"/>
      <c r="B133" s="26" t="str">
        <f t="shared" si="255"/>
        <v/>
      </c>
      <c r="C133" s="26" t="str">
        <f>IF(B133&lt;&gt;"",IF(B133=0,COUNTIF(B$2:B132,0)+1,COUNTIF(B$2:B132,B133)+B133+COUNTIF(B:B,0)),"")</f>
        <v/>
      </c>
      <c r="D133" s="26" t="str">
        <f t="shared" si="216"/>
        <v/>
      </c>
      <c r="E133" s="10" t="str">
        <f>IF(AND(Sufficient_data="Yes",Include_study="Yes",Input!Study_name&lt;&gt;""),Input!Study_name,"")</f>
        <v/>
      </c>
      <c r="F133" s="10" t="str">
        <f>IF(AND(Sufficient_data="Yes",Include_study="Yes"),Input!Correlation,"")</f>
        <v/>
      </c>
      <c r="G133" s="10" t="str">
        <f t="shared" si="217"/>
        <v/>
      </c>
      <c r="H133" s="10" t="str">
        <f>IF(AND(Sufficient_data="Yes",Include_study="Yes"),Input!Number_of_subjects,"")</f>
        <v/>
      </c>
      <c r="I133" s="10" t="str">
        <f t="shared" si="218"/>
        <v/>
      </c>
      <c r="J133" s="10" t="str">
        <f t="shared" si="219"/>
        <v/>
      </c>
      <c r="K133" s="10" t="str">
        <f t="shared" si="220"/>
        <v/>
      </c>
      <c r="L133" s="10" t="str">
        <f t="shared" si="221"/>
        <v/>
      </c>
      <c r="M133" s="10" t="str">
        <f t="shared" si="284"/>
        <v/>
      </c>
      <c r="N133" s="10" t="str">
        <f t="shared" si="285"/>
        <v/>
      </c>
      <c r="O133" s="106" t="str">
        <f t="shared" si="286"/>
        <v/>
      </c>
      <c r="P133" s="68" t="str">
        <f t="shared" si="287"/>
        <v/>
      </c>
      <c r="R133" s="57" t="e">
        <f t="shared" si="226"/>
        <v>#N/A</v>
      </c>
      <c r="S133" s="10" t="e">
        <f t="shared" si="227"/>
        <v>#N/A</v>
      </c>
      <c r="T133" s="40" t="e">
        <f t="shared" si="228"/>
        <v>#N/A</v>
      </c>
      <c r="Y133" s="129"/>
      <c r="Z133" s="26" t="str">
        <f t="shared" si="288"/>
        <v/>
      </c>
      <c r="AA133" s="26" t="str">
        <f>IF(AND(Sufficient_data="Yes",Include_study="Yes",Input!Study_name&lt;&gt;"",Subgroup&lt;&gt;""),Input!Study_name,"")</f>
        <v/>
      </c>
      <c r="AB133" s="10" t="str">
        <f t="shared" si="230"/>
        <v/>
      </c>
      <c r="AC133" s="10" t="str">
        <f>IF(AND(Sufficient_data="Yes",Include_study="Yes",Subgroup&lt;&gt;""),Input!Correlation,"")</f>
        <v/>
      </c>
      <c r="AD133" s="10" t="str">
        <f t="shared" si="256"/>
        <v/>
      </c>
      <c r="AE133" s="10" t="str">
        <f t="shared" si="231"/>
        <v/>
      </c>
      <c r="AF133" s="10" t="str">
        <f t="shared" si="257"/>
        <v/>
      </c>
      <c r="AG133" s="10" t="str">
        <f t="shared" si="289"/>
        <v/>
      </c>
      <c r="AH133" s="4" t="str">
        <f t="shared" si="258"/>
        <v/>
      </c>
      <c r="AI133" s="35" t="str">
        <f t="shared" si="290"/>
        <v/>
      </c>
      <c r="AJ133" s="108" t="str">
        <f t="shared" si="291"/>
        <v/>
      </c>
      <c r="AK133" s="68" t="str">
        <f t="shared" si="292"/>
        <v/>
      </c>
      <c r="AL133" s="9"/>
      <c r="AM133" s="57" t="e">
        <f t="shared" si="259"/>
        <v>#N/A</v>
      </c>
      <c r="AN133" s="10" t="e">
        <f t="shared" si="260"/>
        <v>#N/A</v>
      </c>
      <c r="AO133" s="40" t="e">
        <f t="shared" si="261"/>
        <v>#N/A</v>
      </c>
      <c r="AP133" s="9"/>
      <c r="AQ133" s="71" t="str">
        <f t="shared" si="262"/>
        <v/>
      </c>
      <c r="AR133" s="10" t="str">
        <f>IF(AND(Sufficient_data="Yes",Include_study="Yes",Subgroup&lt;&gt;""),IF(COUNTIFS(Input!F$2:F132,"="&amp;"Yes",Input!C$2:C132,"="&amp;"Yes",Input!G$2:G132,"="&amp;Subgroup)&gt;0,"",Subgroup),"")</f>
        <v/>
      </c>
      <c r="AS133" s="26" t="str">
        <f t="shared" si="263"/>
        <v/>
      </c>
      <c r="AT133" s="14" t="str">
        <f t="shared" si="264"/>
        <v/>
      </c>
      <c r="AU133" s="10" t="str">
        <f t="shared" si="265"/>
        <v/>
      </c>
      <c r="AV133" s="19" t="str">
        <f t="shared" si="266"/>
        <v/>
      </c>
      <c r="AW133" s="10" t="str">
        <f t="shared" si="267"/>
        <v/>
      </c>
      <c r="AX133" s="10" t="str">
        <f t="shared" si="268"/>
        <v/>
      </c>
      <c r="AY133" s="10" t="str">
        <f t="shared" si="293"/>
        <v/>
      </c>
      <c r="AZ133" s="10" t="str">
        <f t="shared" si="269"/>
        <v/>
      </c>
      <c r="BA133" s="10" t="str">
        <f t="shared" si="270"/>
        <v/>
      </c>
      <c r="BB133" s="10" t="str">
        <f t="shared" si="294"/>
        <v/>
      </c>
      <c r="BC133" s="10" t="str">
        <f t="shared" si="271"/>
        <v/>
      </c>
      <c r="BD133" s="26" t="str">
        <f t="shared" si="272"/>
        <v/>
      </c>
      <c r="BE133" s="10" t="str">
        <f t="shared" si="295"/>
        <v/>
      </c>
      <c r="BF133" s="10" t="str">
        <f t="shared" si="296"/>
        <v/>
      </c>
      <c r="BG133" s="10" t="str">
        <f t="shared" si="273"/>
        <v/>
      </c>
      <c r="BH133" s="10" t="str">
        <f t="shared" si="274"/>
        <v/>
      </c>
      <c r="BI133" s="10" t="str">
        <f t="shared" si="297"/>
        <v/>
      </c>
      <c r="BJ133" s="10" t="str">
        <f t="shared" si="298"/>
        <v/>
      </c>
      <c r="BK133" s="10" t="str">
        <f t="shared" si="275"/>
        <v/>
      </c>
      <c r="BL133" s="10" t="str">
        <f t="shared" si="276"/>
        <v/>
      </c>
      <c r="BM133" s="10" t="str">
        <f t="shared" si="277"/>
        <v/>
      </c>
      <c r="BN133" s="10" t="e">
        <f t="shared" si="278"/>
        <v>#N/A</v>
      </c>
      <c r="BO133" s="10" t="str">
        <f t="shared" si="279"/>
        <v/>
      </c>
      <c r="BP133" s="10" t="str">
        <f t="shared" si="280"/>
        <v/>
      </c>
      <c r="BQ133" s="10" t="str">
        <f t="shared" si="299"/>
        <v/>
      </c>
      <c r="BR133" s="28" t="str">
        <f t="shared" si="281"/>
        <v/>
      </c>
      <c r="BS133" s="40" t="str">
        <f t="shared" si="306"/>
        <v/>
      </c>
      <c r="BX133" s="138"/>
      <c r="BY133" s="10" t="e">
        <f t="shared" si="243"/>
        <v>#N/A</v>
      </c>
      <c r="BZ133" s="10" t="e">
        <f t="shared" si="244"/>
        <v>#N/A</v>
      </c>
      <c r="CA133" s="10" t="str">
        <f t="shared" si="245"/>
        <v/>
      </c>
      <c r="CB133" s="10" t="str">
        <f>IF(AND(Sufficient_data="Yes",Include_study="Yes",Moderator&lt;&gt;""),'Moderator Analysis'!F:F-CL$2,"")</f>
        <v/>
      </c>
      <c r="CC133" s="10" t="str">
        <f>IF(AND(Sufficient_data="Yes",Include_study="Yes",Moderator&lt;&gt;""),'Moderator Analysis'!E:E-CL$3,"")</f>
        <v/>
      </c>
      <c r="CD133" s="40" t="str">
        <f>IF(AND(Sufficient_data="Yes",Include_study="Yes",Moderator&lt;&gt;""),CA:CA*('Moderator Analysis'!F:F-CL$5-CL$4*'Moderator Analysis'!E:E)^2,"")</f>
        <v/>
      </c>
      <c r="CE133" s="9"/>
      <c r="CF133" s="75" t="str">
        <f t="shared" si="282"/>
        <v/>
      </c>
      <c r="CG133" s="18" t="str">
        <f>IF(AND(Sufficient_data="Yes",Include_study="Yes",CF133&lt;&gt;""),'Moderator Analysis'!F:F-'Moderator Analysis'!J$37,"")</f>
        <v/>
      </c>
      <c r="CH133" s="18" t="str">
        <f>IF(AND(Sufficient_data="Yes",Include_study="Yes",CF133&lt;&gt;""),'Moderator Analysis'!E:E-SUMPRODUCT('Moderator Analysis'!E:E,CF:CF)/SUM(CF:CF),"")</f>
        <v/>
      </c>
      <c r="CI133" s="79" t="str">
        <f>IF(AND(Sufficient_data="Yes",Include_study="Yes",CF133&lt;&gt;""),CF:CF*('Moderator Analysis'!F:F-'Moderator Analysis'!J$29-'Moderator Analysis'!J$30*'Moderator Analysis'!E:E)^2,"")</f>
        <v/>
      </c>
      <c r="CN133" s="138"/>
      <c r="CO133" s="140"/>
      <c r="CP133" s="28" t="str">
        <f>IF(AND(Include_study="Yes",Sufficient_data="Yes"),1/'Publication Bias Analysis'!F133^2,"")</f>
        <v/>
      </c>
      <c r="CQ133" s="28" t="str">
        <f>IF(AND(Include_study="Yes",Sufficient_data="Yes"),1/('Publication Bias Analysis'!F:F^2+IF(Additional_model="Fixed effect",0,Calculations!DD$11)),"")</f>
        <v/>
      </c>
      <c r="CR133" s="28" t="str">
        <f>IF(AND(Include_study="Yes",Sufficient_data="Yes"),1/('Publication Bias Analysis'!F:F^2+IF(Additional_model="Fixed effect",0,'Publication Bias Analysis'!L$32)),"")</f>
        <v/>
      </c>
      <c r="CS133" s="28" t="str">
        <f>IF(AND(Include_study="Yes",Sufficient_data="Yes"),'Publication Bias Analysis'!E:E-IF(Trim_and_fill="Off",'Publication Bias Analysis'!I$29,'Publication Bias Analysis'!I$37),"")</f>
        <v/>
      </c>
      <c r="CT133" s="28" t="str">
        <f t="shared" si="300"/>
        <v/>
      </c>
      <c r="CU133" s="28" t="str">
        <f t="shared" si="301"/>
        <v/>
      </c>
      <c r="CV133" s="90" t="str">
        <f t="shared" si="302"/>
        <v/>
      </c>
      <c r="CW133" s="89" t="str">
        <f>IF(AND(Include_study="Yes",Sufficient_data="Yes"),CV:CV+IF(DH:DH&lt;0,-1,1)*COUNTIF(CV$2:CV132,CV:CV),"")</f>
        <v/>
      </c>
      <c r="CX133" s="89" t="str">
        <f>IF(AND(Include_study="Yes",Sufficient_data="Yes"),RANK(DL:DL,DL:DL,1)*IF(DK:DK&lt;0,-1,1)+IF(DK:DK&lt;0,-1,1)*COUNTIF(CV$2:CV132,CV:CV),"")</f>
        <v/>
      </c>
      <c r="CY133" s="89" t="str">
        <f>IF(AND(Include_study="Yes",Sufficient_data="Yes"),RANK(DO:DO,DO:DO,1)*IF(DN:DN&lt;0,-1,1)+IF(DN:DN&lt;0,-1,1)*COUNTIF(CV$2:CV132,CV:CV),"")</f>
        <v/>
      </c>
      <c r="CZ133" s="10" t="e">
        <f>IF(AND(Include_study="Yes",Sufficient_data="Yes"),'Publication Bias Analysis'!E:E,NA())</f>
        <v>#N/A</v>
      </c>
      <c r="DA133" s="40" t="e">
        <f>IF(AND(Include_study="Yes",Sufficient_data="Yes"),'Publication Bias Analysis'!F:F,NA())</f>
        <v>#N/A</v>
      </c>
      <c r="DG133" s="133"/>
      <c r="DH133" s="28" t="str">
        <f>IF(AND(Include_study="Yes",Sufficient_data="Yes"),IF('Publication Bias Analysis'!L$38="Left",CZ:CZ-'Publication Bias Analysis'!I$29,'Publication Bias Analysis'!I$29-'Publication Bias Analysis'!E:E),"")</f>
        <v/>
      </c>
      <c r="DI133" s="28" t="str">
        <f t="shared" si="308"/>
        <v/>
      </c>
      <c r="DJ133" s="40" t="str">
        <f>IF(AND(Include_study="Yes",Sufficient_data="Yes"),1/('Publication Bias Analysis'!F:F^2+IF(Additional_model="Fixed effect",0,$DS$6)),"")</f>
        <v/>
      </c>
      <c r="DK133" s="28" t="str">
        <f>IF(AND(Include_study="Yes",Sufficient_data="Yes"),IF('Publication Bias Analysis'!L$38="Left",CZ:CZ-DS$3,DS$3-'Publication Bias Analysis'!E:E),"")</f>
        <v/>
      </c>
      <c r="DL133" s="28" t="str">
        <f t="shared" si="309"/>
        <v/>
      </c>
      <c r="DM133" s="40" t="str">
        <f>IF(AND(DK133&lt;&gt;"",CW133&lt;=MAX(CW:CW)-DS$7),1/('Publication Bias Analysis'!F:F^2+IF(Additional_model="Fixed effect",0,$DS$13)),"")</f>
        <v/>
      </c>
      <c r="DN133" s="10" t="str">
        <f>IF(AND(Include_study="Yes",Sufficient_data="Yes"),IF('Publication Bias Analysis'!L$38="Left",CZ:CZ-DS$10,DS$10-CZ:CZ),"")</f>
        <v/>
      </c>
      <c r="DO133" s="10" t="str">
        <f t="shared" si="310"/>
        <v/>
      </c>
      <c r="DP133" s="40" t="str">
        <f t="shared" si="303"/>
        <v/>
      </c>
      <c r="EG133" s="133"/>
      <c r="EH133" s="10" t="str">
        <f t="shared" si="304"/>
        <v/>
      </c>
      <c r="EI133" s="40" t="str">
        <f>IF(AND(Include_study="Yes",Sufficient_data="Yes"),Z_score-('Publication Bias Analysis'!P$3+'Publication Bias Analysis'!P$4*Inverse_standard_error),"")</f>
        <v/>
      </c>
      <c r="EK133" s="133"/>
      <c r="EL133" s="10" t="str">
        <f>IF(AND(Include_study="Yes",Sufficient_data="Yes"),(CZ:CZ-SUMPRODUCT(Calculations!CP:CP,'Publication Bias Analysis'!E:E)/SUM(Calculations!CP:CP))/(SQRT(EM:EM)),"")</f>
        <v/>
      </c>
      <c r="EM133" s="10" t="str">
        <f>IF(AND(Include_study="Yes",Sufficient_data="Yes"),'Publication Bias Analysis'!F:F^2-1/(SUM(Calculations!CP:CP)),"")</f>
        <v/>
      </c>
      <c r="EN133" s="14" t="str">
        <f t="shared" si="311"/>
        <v/>
      </c>
      <c r="EO133" s="14" t="str">
        <f t="shared" si="312"/>
        <v/>
      </c>
      <c r="EP133" s="14" t="str">
        <f>IF(AND(Include_study="Yes",Sufficient_data="Yes"),COUNTIFS(EN$2:EN132,"&lt;"&amp;EN133,EO$2:EO132,"&lt;"&amp;EO133)+COUNTIFS(EN134:EN$201,"&lt;"&amp;EN133,EO134:EO$201,"&lt;"&amp;EO133)+COUNTIFS(EN$2:EN132,"&gt;"&amp;EN133,EO$2:EO132,"&gt;"&amp;EO133)+COUNTIFS(EN134:EN$201,"&gt;"&amp;EN133,EO134:EO$201,"&gt;"&amp;EO133),"")</f>
        <v/>
      </c>
      <c r="EQ133" s="83" t="str">
        <f>IF(AND(Include_study="Yes",Sufficient_data="Yes"),COUNTIFS(EN$2:EN132,"&lt;"&amp;EN133,EO$2:EO132,"&gt;"&amp;EO133)+COUNTIFS(EN134:EN$201,"&lt;"&amp;EN133,EO134:EO$201,"&gt;"&amp;EO133)+COUNTIFS(EN$2:EN132,"&gt;"&amp;EN133,EO$2:EO132,"&lt;"&amp;EO133)+COUNTIFS(EN134:EN$201,"&gt;"&amp;EN133,EO134:EO$201,"&lt;"&amp;EO133),"")</f>
        <v/>
      </c>
      <c r="ES133" s="133"/>
      <c r="EX133" s="133"/>
      <c r="EY133" s="10" t="e">
        <f t="shared" si="250"/>
        <v>#N/A</v>
      </c>
      <c r="EZ133" s="10" t="e">
        <f t="shared" si="251"/>
        <v>#N/A</v>
      </c>
      <c r="FA133" s="10" t="str">
        <f t="shared" si="252"/>
        <v/>
      </c>
      <c r="FB133" s="40" t="str">
        <f>IF(AND(Include_study="Yes",Sufficient_data="Yes"),Z_score-('Publication Bias Analysis'!AK161+'Publication Bias Analysis'!AK$31*Inverse_standard_error),"")</f>
        <v/>
      </c>
      <c r="FH133" s="133"/>
      <c r="FI133" s="14" t="str">
        <f>IF(Z_score&lt;&gt;"",RANK('Publication Bias Analysis'!AS:AS,'Publication Bias Analysis'!AS:AS,1)+COUNTIF('Publication Bias Analysis'!AS$2:AS132,'Publication Bias Analysis'!AS133),"")</f>
        <v/>
      </c>
      <c r="FJ133" s="10" t="str">
        <f t="shared" si="305"/>
        <v/>
      </c>
      <c r="FK133" s="10" t="e">
        <f>IF(AND(Include_study="Yes",Sufficient_data="Yes"),'Publication Bias Analysis'!AR133,NA())</f>
        <v>#N/A</v>
      </c>
      <c r="FL133" s="28" t="e">
        <f>IF(AND(Include_study="Yes",Sufficient_data="Yes"),'Publication Bias Analysis'!AS133,NA())</f>
        <v>#N/A</v>
      </c>
      <c r="FM133" s="10" t="str">
        <f>IF(AND(Include_study="Yes",Sufficient_data="Yes"),'Publication Bias Analysis'!AR:AR-AVERAGE('Publication Bias Analysis'!AR:AR),"")</f>
        <v/>
      </c>
      <c r="FN133" s="40" t="str">
        <f>IF(AND(Include_study="Yes",Sufficient_data="Yes"),FL:FL-('Publication Bias Analysis'!AV$30+FK:FK*'Publication Bias Analysis'!AV$31),"")</f>
        <v/>
      </c>
      <c r="FT133" s="133"/>
      <c r="FU133" s="10" t="str">
        <f t="shared" si="254"/>
        <v/>
      </c>
      <c r="FV133" s="19" t="str">
        <f t="shared" si="283"/>
        <v/>
      </c>
      <c r="FW133" s="40" t="str">
        <f t="shared" si="307"/>
        <v/>
      </c>
    </row>
    <row r="134" spans="1:179" x14ac:dyDescent="0.2">
      <c r="A134" s="129"/>
      <c r="B134" s="26" t="str">
        <f t="shared" si="255"/>
        <v/>
      </c>
      <c r="C134" s="26" t="str">
        <f>IF(B134&lt;&gt;"",IF(B134=0,COUNTIF(B$2:B133,0)+1,COUNTIF(B$2:B133,B134)+B134+COUNTIF(B:B,0)),"")</f>
        <v/>
      </c>
      <c r="D134" s="26" t="str">
        <f t="shared" si="216"/>
        <v/>
      </c>
      <c r="E134" s="10" t="str">
        <f>IF(AND(Sufficient_data="Yes",Include_study="Yes",Input!Study_name&lt;&gt;""),Input!Study_name,"")</f>
        <v/>
      </c>
      <c r="F134" s="10" t="str">
        <f>IF(AND(Sufficient_data="Yes",Include_study="Yes"),Input!Correlation,"")</f>
        <v/>
      </c>
      <c r="G134" s="10" t="str">
        <f t="shared" si="217"/>
        <v/>
      </c>
      <c r="H134" s="10" t="str">
        <f>IF(AND(Sufficient_data="Yes",Include_study="Yes"),Input!Number_of_subjects,"")</f>
        <v/>
      </c>
      <c r="I134" s="10" t="str">
        <f t="shared" si="218"/>
        <v/>
      </c>
      <c r="J134" s="10" t="str">
        <f t="shared" si="219"/>
        <v/>
      </c>
      <c r="K134" s="10" t="str">
        <f t="shared" si="220"/>
        <v/>
      </c>
      <c r="L134" s="10" t="str">
        <f t="shared" si="221"/>
        <v/>
      </c>
      <c r="M134" s="10" t="str">
        <f t="shared" si="284"/>
        <v/>
      </c>
      <c r="N134" s="10" t="str">
        <f t="shared" si="285"/>
        <v/>
      </c>
      <c r="O134" s="106" t="str">
        <f t="shared" si="286"/>
        <v/>
      </c>
      <c r="P134" s="68" t="str">
        <f t="shared" si="287"/>
        <v/>
      </c>
      <c r="R134" s="57" t="e">
        <f t="shared" si="226"/>
        <v>#N/A</v>
      </c>
      <c r="S134" s="10" t="e">
        <f t="shared" si="227"/>
        <v>#N/A</v>
      </c>
      <c r="T134" s="40" t="e">
        <f t="shared" si="228"/>
        <v>#N/A</v>
      </c>
      <c r="Y134" s="129"/>
      <c r="Z134" s="26" t="str">
        <f t="shared" si="288"/>
        <v/>
      </c>
      <c r="AA134" s="26" t="str">
        <f>IF(AND(Sufficient_data="Yes",Include_study="Yes",Input!Study_name&lt;&gt;"",Subgroup&lt;&gt;""),Input!Study_name,"")</f>
        <v/>
      </c>
      <c r="AB134" s="10" t="str">
        <f t="shared" si="230"/>
        <v/>
      </c>
      <c r="AC134" s="10" t="str">
        <f>IF(AND(Sufficient_data="Yes",Include_study="Yes",Subgroup&lt;&gt;""),Input!Correlation,"")</f>
        <v/>
      </c>
      <c r="AD134" s="10" t="str">
        <f t="shared" si="256"/>
        <v/>
      </c>
      <c r="AE134" s="10" t="str">
        <f t="shared" si="231"/>
        <v/>
      </c>
      <c r="AF134" s="10" t="str">
        <f t="shared" si="257"/>
        <v/>
      </c>
      <c r="AG134" s="10" t="str">
        <f t="shared" si="289"/>
        <v/>
      </c>
      <c r="AH134" s="4" t="str">
        <f t="shared" si="258"/>
        <v/>
      </c>
      <c r="AI134" s="35" t="str">
        <f t="shared" si="290"/>
        <v/>
      </c>
      <c r="AJ134" s="108" t="str">
        <f t="shared" si="291"/>
        <v/>
      </c>
      <c r="AK134" s="68" t="str">
        <f t="shared" si="292"/>
        <v/>
      </c>
      <c r="AL134" s="9"/>
      <c r="AM134" s="57" t="e">
        <f t="shared" si="259"/>
        <v>#N/A</v>
      </c>
      <c r="AN134" s="10" t="e">
        <f t="shared" si="260"/>
        <v>#N/A</v>
      </c>
      <c r="AO134" s="40" t="e">
        <f t="shared" si="261"/>
        <v>#N/A</v>
      </c>
      <c r="AP134" s="9"/>
      <c r="AQ134" s="71" t="str">
        <f t="shared" si="262"/>
        <v/>
      </c>
      <c r="AR134" s="10" t="str">
        <f>IF(AND(Sufficient_data="Yes",Include_study="Yes",Subgroup&lt;&gt;""),IF(COUNTIFS(Input!F$2:F133,"="&amp;"Yes",Input!C$2:C133,"="&amp;"Yes",Input!G$2:G133,"="&amp;Subgroup)&gt;0,"",Subgroup),"")</f>
        <v/>
      </c>
      <c r="AS134" s="26" t="str">
        <f t="shared" si="263"/>
        <v/>
      </c>
      <c r="AT134" s="14" t="str">
        <f t="shared" si="264"/>
        <v/>
      </c>
      <c r="AU134" s="10" t="str">
        <f t="shared" si="265"/>
        <v/>
      </c>
      <c r="AV134" s="19" t="str">
        <f t="shared" si="266"/>
        <v/>
      </c>
      <c r="AW134" s="10" t="str">
        <f t="shared" si="267"/>
        <v/>
      </c>
      <c r="AX134" s="10" t="str">
        <f t="shared" si="268"/>
        <v/>
      </c>
      <c r="AY134" s="10" t="str">
        <f t="shared" si="293"/>
        <v/>
      </c>
      <c r="AZ134" s="10" t="str">
        <f t="shared" si="269"/>
        <v/>
      </c>
      <c r="BA134" s="10" t="str">
        <f t="shared" si="270"/>
        <v/>
      </c>
      <c r="BB134" s="10" t="str">
        <f t="shared" si="294"/>
        <v/>
      </c>
      <c r="BC134" s="10" t="str">
        <f t="shared" si="271"/>
        <v/>
      </c>
      <c r="BD134" s="26" t="str">
        <f t="shared" si="272"/>
        <v/>
      </c>
      <c r="BE134" s="10" t="str">
        <f t="shared" si="295"/>
        <v/>
      </c>
      <c r="BF134" s="10" t="str">
        <f t="shared" si="296"/>
        <v/>
      </c>
      <c r="BG134" s="10" t="str">
        <f t="shared" si="273"/>
        <v/>
      </c>
      <c r="BH134" s="10" t="str">
        <f t="shared" si="274"/>
        <v/>
      </c>
      <c r="BI134" s="10" t="str">
        <f t="shared" si="297"/>
        <v/>
      </c>
      <c r="BJ134" s="10" t="str">
        <f t="shared" si="298"/>
        <v/>
      </c>
      <c r="BK134" s="10" t="str">
        <f t="shared" si="275"/>
        <v/>
      </c>
      <c r="BL134" s="10" t="str">
        <f t="shared" si="276"/>
        <v/>
      </c>
      <c r="BM134" s="10" t="str">
        <f t="shared" si="277"/>
        <v/>
      </c>
      <c r="BN134" s="10" t="e">
        <f t="shared" si="278"/>
        <v>#N/A</v>
      </c>
      <c r="BO134" s="10" t="str">
        <f t="shared" si="279"/>
        <v/>
      </c>
      <c r="BP134" s="10" t="str">
        <f t="shared" si="280"/>
        <v/>
      </c>
      <c r="BQ134" s="10" t="str">
        <f t="shared" si="299"/>
        <v/>
      </c>
      <c r="BR134" s="28" t="str">
        <f t="shared" si="281"/>
        <v/>
      </c>
      <c r="BS134" s="40" t="str">
        <f t="shared" si="306"/>
        <v/>
      </c>
      <c r="BX134" s="138"/>
      <c r="BY134" s="10" t="e">
        <f t="shared" si="243"/>
        <v>#N/A</v>
      </c>
      <c r="BZ134" s="10" t="e">
        <f t="shared" si="244"/>
        <v>#N/A</v>
      </c>
      <c r="CA134" s="10" t="str">
        <f t="shared" si="245"/>
        <v/>
      </c>
      <c r="CB134" s="10" t="str">
        <f>IF(AND(Sufficient_data="Yes",Include_study="Yes",Moderator&lt;&gt;""),'Moderator Analysis'!F:F-CL$2,"")</f>
        <v/>
      </c>
      <c r="CC134" s="10" t="str">
        <f>IF(AND(Sufficient_data="Yes",Include_study="Yes",Moderator&lt;&gt;""),'Moderator Analysis'!E:E-CL$3,"")</f>
        <v/>
      </c>
      <c r="CD134" s="40" t="str">
        <f>IF(AND(Sufficient_data="Yes",Include_study="Yes",Moderator&lt;&gt;""),CA:CA*('Moderator Analysis'!F:F-CL$5-CL$4*'Moderator Analysis'!E:E)^2,"")</f>
        <v/>
      </c>
      <c r="CE134" s="9"/>
      <c r="CF134" s="75" t="str">
        <f t="shared" si="282"/>
        <v/>
      </c>
      <c r="CG134" s="18" t="str">
        <f>IF(AND(Sufficient_data="Yes",Include_study="Yes",CF134&lt;&gt;""),'Moderator Analysis'!F:F-'Moderator Analysis'!J$37,"")</f>
        <v/>
      </c>
      <c r="CH134" s="18" t="str">
        <f>IF(AND(Sufficient_data="Yes",Include_study="Yes",CF134&lt;&gt;""),'Moderator Analysis'!E:E-SUMPRODUCT('Moderator Analysis'!E:E,CF:CF)/SUM(CF:CF),"")</f>
        <v/>
      </c>
      <c r="CI134" s="79" t="str">
        <f>IF(AND(Sufficient_data="Yes",Include_study="Yes",CF134&lt;&gt;""),CF:CF*('Moderator Analysis'!F:F-'Moderator Analysis'!J$29-'Moderator Analysis'!J$30*'Moderator Analysis'!E:E)^2,"")</f>
        <v/>
      </c>
      <c r="CN134" s="138"/>
      <c r="CO134" s="140"/>
      <c r="CP134" s="28" t="str">
        <f>IF(AND(Include_study="Yes",Sufficient_data="Yes"),1/'Publication Bias Analysis'!F134^2,"")</f>
        <v/>
      </c>
      <c r="CQ134" s="28" t="str">
        <f>IF(AND(Include_study="Yes",Sufficient_data="Yes"),1/('Publication Bias Analysis'!F:F^2+IF(Additional_model="Fixed effect",0,Calculations!DD$11)),"")</f>
        <v/>
      </c>
      <c r="CR134" s="28" t="str">
        <f>IF(AND(Include_study="Yes",Sufficient_data="Yes"),1/('Publication Bias Analysis'!F:F^2+IF(Additional_model="Fixed effect",0,'Publication Bias Analysis'!L$32)),"")</f>
        <v/>
      </c>
      <c r="CS134" s="28" t="str">
        <f>IF(AND(Include_study="Yes",Sufficient_data="Yes"),'Publication Bias Analysis'!E:E-IF(Trim_and_fill="Off",'Publication Bias Analysis'!I$29,'Publication Bias Analysis'!I$37),"")</f>
        <v/>
      </c>
      <c r="CT134" s="28" t="str">
        <f t="shared" si="300"/>
        <v/>
      </c>
      <c r="CU134" s="28" t="str">
        <f t="shared" si="301"/>
        <v/>
      </c>
      <c r="CV134" s="90" t="str">
        <f t="shared" si="302"/>
        <v/>
      </c>
      <c r="CW134" s="89" t="str">
        <f>IF(AND(Include_study="Yes",Sufficient_data="Yes"),CV:CV+IF(DH:DH&lt;0,-1,1)*COUNTIF(CV$2:CV133,CV:CV),"")</f>
        <v/>
      </c>
      <c r="CX134" s="89" t="str">
        <f>IF(AND(Include_study="Yes",Sufficient_data="Yes"),RANK(DL:DL,DL:DL,1)*IF(DK:DK&lt;0,-1,1)+IF(DK:DK&lt;0,-1,1)*COUNTIF(CV$2:CV133,CV:CV),"")</f>
        <v/>
      </c>
      <c r="CY134" s="89" t="str">
        <f>IF(AND(Include_study="Yes",Sufficient_data="Yes"),RANK(DO:DO,DO:DO,1)*IF(DN:DN&lt;0,-1,1)+IF(DN:DN&lt;0,-1,1)*COUNTIF(CV$2:CV133,CV:CV),"")</f>
        <v/>
      </c>
      <c r="CZ134" s="10" t="e">
        <f>IF(AND(Include_study="Yes",Sufficient_data="Yes"),'Publication Bias Analysis'!E:E,NA())</f>
        <v>#N/A</v>
      </c>
      <c r="DA134" s="40" t="e">
        <f>IF(AND(Include_study="Yes",Sufficient_data="Yes"),'Publication Bias Analysis'!F:F,NA())</f>
        <v>#N/A</v>
      </c>
      <c r="DG134" s="133"/>
      <c r="DH134" s="28" t="str">
        <f>IF(AND(Include_study="Yes",Sufficient_data="Yes"),IF('Publication Bias Analysis'!L$38="Left",CZ:CZ-'Publication Bias Analysis'!I$29,'Publication Bias Analysis'!I$29-'Publication Bias Analysis'!E:E),"")</f>
        <v/>
      </c>
      <c r="DI134" s="28" t="str">
        <f t="shared" si="308"/>
        <v/>
      </c>
      <c r="DJ134" s="40" t="str">
        <f>IF(AND(Include_study="Yes",Sufficient_data="Yes"),1/('Publication Bias Analysis'!F:F^2+IF(Additional_model="Fixed effect",0,$DS$6)),"")</f>
        <v/>
      </c>
      <c r="DK134" s="28" t="str">
        <f>IF(AND(Include_study="Yes",Sufficient_data="Yes"),IF('Publication Bias Analysis'!L$38="Left",CZ:CZ-DS$3,DS$3-'Publication Bias Analysis'!E:E),"")</f>
        <v/>
      </c>
      <c r="DL134" s="28" t="str">
        <f t="shared" si="309"/>
        <v/>
      </c>
      <c r="DM134" s="40" t="str">
        <f>IF(AND(DK134&lt;&gt;"",CW134&lt;=MAX(CW:CW)-DS$7),1/('Publication Bias Analysis'!F:F^2+IF(Additional_model="Fixed effect",0,$DS$13)),"")</f>
        <v/>
      </c>
      <c r="DN134" s="10" t="str">
        <f>IF(AND(Include_study="Yes",Sufficient_data="Yes"),IF('Publication Bias Analysis'!L$38="Left",CZ:CZ-DS$10,DS$10-CZ:CZ),"")</f>
        <v/>
      </c>
      <c r="DO134" s="10" t="str">
        <f t="shared" si="310"/>
        <v/>
      </c>
      <c r="DP134" s="40" t="str">
        <f t="shared" si="303"/>
        <v/>
      </c>
      <c r="EG134" s="133"/>
      <c r="EH134" s="10" t="str">
        <f t="shared" si="304"/>
        <v/>
      </c>
      <c r="EI134" s="40" t="str">
        <f>IF(AND(Include_study="Yes",Sufficient_data="Yes"),Z_score-('Publication Bias Analysis'!P$3+'Publication Bias Analysis'!P$4*Inverse_standard_error),"")</f>
        <v/>
      </c>
      <c r="EK134" s="133"/>
      <c r="EL134" s="10" t="str">
        <f>IF(AND(Include_study="Yes",Sufficient_data="Yes"),(CZ:CZ-SUMPRODUCT(Calculations!CP:CP,'Publication Bias Analysis'!E:E)/SUM(Calculations!CP:CP))/(SQRT(EM:EM)),"")</f>
        <v/>
      </c>
      <c r="EM134" s="10" t="str">
        <f>IF(AND(Include_study="Yes",Sufficient_data="Yes"),'Publication Bias Analysis'!F:F^2-1/(SUM(Calculations!CP:CP)),"")</f>
        <v/>
      </c>
      <c r="EN134" s="14" t="str">
        <f t="shared" si="311"/>
        <v/>
      </c>
      <c r="EO134" s="14" t="str">
        <f t="shared" si="312"/>
        <v/>
      </c>
      <c r="EP134" s="14" t="str">
        <f>IF(AND(Include_study="Yes",Sufficient_data="Yes"),COUNTIFS(EN$2:EN133,"&lt;"&amp;EN134,EO$2:EO133,"&lt;"&amp;EO134)+COUNTIFS(EN135:EN$201,"&lt;"&amp;EN134,EO135:EO$201,"&lt;"&amp;EO134)+COUNTIFS(EN$2:EN133,"&gt;"&amp;EN134,EO$2:EO133,"&gt;"&amp;EO134)+COUNTIFS(EN135:EN$201,"&gt;"&amp;EN134,EO135:EO$201,"&gt;"&amp;EO134),"")</f>
        <v/>
      </c>
      <c r="EQ134" s="83" t="str">
        <f>IF(AND(Include_study="Yes",Sufficient_data="Yes"),COUNTIFS(EN$2:EN133,"&lt;"&amp;EN134,EO$2:EO133,"&gt;"&amp;EO134)+COUNTIFS(EN135:EN$201,"&lt;"&amp;EN134,EO135:EO$201,"&gt;"&amp;EO134)+COUNTIFS(EN$2:EN133,"&gt;"&amp;EN134,EO$2:EO133,"&lt;"&amp;EO134)+COUNTIFS(EN135:EN$201,"&gt;"&amp;EN134,EO135:EO$201,"&lt;"&amp;EO134),"")</f>
        <v/>
      </c>
      <c r="ES134" s="133"/>
      <c r="EX134" s="133"/>
      <c r="EY134" s="10" t="e">
        <f t="shared" si="250"/>
        <v>#N/A</v>
      </c>
      <c r="EZ134" s="10" t="e">
        <f t="shared" si="251"/>
        <v>#N/A</v>
      </c>
      <c r="FA134" s="10" t="str">
        <f t="shared" si="252"/>
        <v/>
      </c>
      <c r="FB134" s="40" t="str">
        <f>IF(AND(Include_study="Yes",Sufficient_data="Yes"),Z_score-('Publication Bias Analysis'!AK162+'Publication Bias Analysis'!AK$31*Inverse_standard_error),"")</f>
        <v/>
      </c>
      <c r="FH134" s="133"/>
      <c r="FI134" s="14" t="str">
        <f>IF(Z_score&lt;&gt;"",RANK('Publication Bias Analysis'!AS:AS,'Publication Bias Analysis'!AS:AS,1)+COUNTIF('Publication Bias Analysis'!AS$2:AS133,'Publication Bias Analysis'!AS134),"")</f>
        <v/>
      </c>
      <c r="FJ134" s="10" t="str">
        <f t="shared" si="305"/>
        <v/>
      </c>
      <c r="FK134" s="10" t="e">
        <f>IF(AND(Include_study="Yes",Sufficient_data="Yes"),'Publication Bias Analysis'!AR134,NA())</f>
        <v>#N/A</v>
      </c>
      <c r="FL134" s="28" t="e">
        <f>IF(AND(Include_study="Yes",Sufficient_data="Yes"),'Publication Bias Analysis'!AS134,NA())</f>
        <v>#N/A</v>
      </c>
      <c r="FM134" s="10" t="str">
        <f>IF(AND(Include_study="Yes",Sufficient_data="Yes"),'Publication Bias Analysis'!AR:AR-AVERAGE('Publication Bias Analysis'!AR:AR),"")</f>
        <v/>
      </c>
      <c r="FN134" s="40" t="str">
        <f>IF(AND(Include_study="Yes",Sufficient_data="Yes"),FL:FL-('Publication Bias Analysis'!AV$30+FK:FK*'Publication Bias Analysis'!AV$31),"")</f>
        <v/>
      </c>
      <c r="FT134" s="133"/>
      <c r="FU134" s="10" t="str">
        <f t="shared" si="254"/>
        <v/>
      </c>
      <c r="FV134" s="19" t="str">
        <f t="shared" si="283"/>
        <v/>
      </c>
      <c r="FW134" s="40" t="str">
        <f t="shared" si="307"/>
        <v/>
      </c>
    </row>
    <row r="135" spans="1:179" x14ac:dyDescent="0.2">
      <c r="A135" s="129"/>
      <c r="B135" s="26" t="str">
        <f t="shared" si="255"/>
        <v/>
      </c>
      <c r="C135" s="26" t="str">
        <f>IF(B135&lt;&gt;"",IF(B135=0,COUNTIF(B$2:B134,0)+1,COUNTIF(B$2:B134,B135)+B135+COUNTIF(B:B,0)),"")</f>
        <v/>
      </c>
      <c r="D135" s="26" t="str">
        <f t="shared" si="216"/>
        <v/>
      </c>
      <c r="E135" s="10" t="str">
        <f>IF(AND(Sufficient_data="Yes",Include_study="Yes",Input!Study_name&lt;&gt;""),Input!Study_name,"")</f>
        <v/>
      </c>
      <c r="F135" s="10" t="str">
        <f>IF(AND(Sufficient_data="Yes",Include_study="Yes"),Input!Correlation,"")</f>
        <v/>
      </c>
      <c r="G135" s="10" t="str">
        <f t="shared" si="217"/>
        <v/>
      </c>
      <c r="H135" s="10" t="str">
        <f>IF(AND(Sufficient_data="Yes",Include_study="Yes"),Input!Number_of_subjects,"")</f>
        <v/>
      </c>
      <c r="I135" s="10" t="str">
        <f t="shared" si="218"/>
        <v/>
      </c>
      <c r="J135" s="10" t="str">
        <f t="shared" si="219"/>
        <v/>
      </c>
      <c r="K135" s="10" t="str">
        <f t="shared" si="220"/>
        <v/>
      </c>
      <c r="L135" s="10" t="str">
        <f t="shared" si="221"/>
        <v/>
      </c>
      <c r="M135" s="10" t="str">
        <f t="shared" si="284"/>
        <v/>
      </c>
      <c r="N135" s="10" t="str">
        <f t="shared" si="285"/>
        <v/>
      </c>
      <c r="O135" s="106" t="str">
        <f t="shared" si="286"/>
        <v/>
      </c>
      <c r="P135" s="68" t="str">
        <f t="shared" si="287"/>
        <v/>
      </c>
      <c r="R135" s="57" t="e">
        <f t="shared" si="226"/>
        <v>#N/A</v>
      </c>
      <c r="S135" s="10" t="e">
        <f t="shared" si="227"/>
        <v>#N/A</v>
      </c>
      <c r="T135" s="40" t="e">
        <f t="shared" si="228"/>
        <v>#N/A</v>
      </c>
      <c r="Y135" s="129"/>
      <c r="Z135" s="26" t="str">
        <f t="shared" si="288"/>
        <v/>
      </c>
      <c r="AA135" s="26" t="str">
        <f>IF(AND(Sufficient_data="Yes",Include_study="Yes",Input!Study_name&lt;&gt;"",Subgroup&lt;&gt;""),Input!Study_name,"")</f>
        <v/>
      </c>
      <c r="AB135" s="10" t="str">
        <f t="shared" si="230"/>
        <v/>
      </c>
      <c r="AC135" s="10" t="str">
        <f>IF(AND(Sufficient_data="Yes",Include_study="Yes",Subgroup&lt;&gt;""),Input!Correlation,"")</f>
        <v/>
      </c>
      <c r="AD135" s="10" t="str">
        <f t="shared" si="256"/>
        <v/>
      </c>
      <c r="AE135" s="10" t="str">
        <f t="shared" si="231"/>
        <v/>
      </c>
      <c r="AF135" s="10" t="str">
        <f t="shared" si="257"/>
        <v/>
      </c>
      <c r="AG135" s="10" t="str">
        <f t="shared" si="289"/>
        <v/>
      </c>
      <c r="AH135" s="4" t="str">
        <f t="shared" si="258"/>
        <v/>
      </c>
      <c r="AI135" s="35" t="str">
        <f t="shared" si="290"/>
        <v/>
      </c>
      <c r="AJ135" s="108" t="str">
        <f t="shared" si="291"/>
        <v/>
      </c>
      <c r="AK135" s="68" t="str">
        <f t="shared" si="292"/>
        <v/>
      </c>
      <c r="AL135" s="9"/>
      <c r="AM135" s="57" t="e">
        <f t="shared" si="259"/>
        <v>#N/A</v>
      </c>
      <c r="AN135" s="10" t="e">
        <f t="shared" si="260"/>
        <v>#N/A</v>
      </c>
      <c r="AO135" s="40" t="e">
        <f t="shared" si="261"/>
        <v>#N/A</v>
      </c>
      <c r="AP135" s="9"/>
      <c r="AQ135" s="71" t="str">
        <f t="shared" si="262"/>
        <v/>
      </c>
      <c r="AR135" s="10" t="str">
        <f>IF(AND(Sufficient_data="Yes",Include_study="Yes",Subgroup&lt;&gt;""),IF(COUNTIFS(Input!F$2:F134,"="&amp;"Yes",Input!C$2:C134,"="&amp;"Yes",Input!G$2:G134,"="&amp;Subgroup)&gt;0,"",Subgroup),"")</f>
        <v/>
      </c>
      <c r="AS135" s="26" t="str">
        <f t="shared" si="263"/>
        <v/>
      </c>
      <c r="AT135" s="14" t="str">
        <f t="shared" si="264"/>
        <v/>
      </c>
      <c r="AU135" s="10" t="str">
        <f t="shared" si="265"/>
        <v/>
      </c>
      <c r="AV135" s="19" t="str">
        <f t="shared" si="266"/>
        <v/>
      </c>
      <c r="AW135" s="10" t="str">
        <f t="shared" si="267"/>
        <v/>
      </c>
      <c r="AX135" s="10" t="str">
        <f t="shared" si="268"/>
        <v/>
      </c>
      <c r="AY135" s="10" t="str">
        <f t="shared" si="293"/>
        <v/>
      </c>
      <c r="AZ135" s="10" t="str">
        <f t="shared" si="269"/>
        <v/>
      </c>
      <c r="BA135" s="10" t="str">
        <f t="shared" si="270"/>
        <v/>
      </c>
      <c r="BB135" s="10" t="str">
        <f t="shared" si="294"/>
        <v/>
      </c>
      <c r="BC135" s="10" t="str">
        <f t="shared" si="271"/>
        <v/>
      </c>
      <c r="BD135" s="26" t="str">
        <f t="shared" si="272"/>
        <v/>
      </c>
      <c r="BE135" s="10" t="str">
        <f t="shared" si="295"/>
        <v/>
      </c>
      <c r="BF135" s="10" t="str">
        <f t="shared" si="296"/>
        <v/>
      </c>
      <c r="BG135" s="10" t="str">
        <f t="shared" si="273"/>
        <v/>
      </c>
      <c r="BH135" s="10" t="str">
        <f t="shared" si="274"/>
        <v/>
      </c>
      <c r="BI135" s="10" t="str">
        <f t="shared" si="297"/>
        <v/>
      </c>
      <c r="BJ135" s="10" t="str">
        <f t="shared" si="298"/>
        <v/>
      </c>
      <c r="BK135" s="10" t="str">
        <f t="shared" si="275"/>
        <v/>
      </c>
      <c r="BL135" s="10" t="str">
        <f t="shared" si="276"/>
        <v/>
      </c>
      <c r="BM135" s="10" t="str">
        <f t="shared" si="277"/>
        <v/>
      </c>
      <c r="BN135" s="10" t="e">
        <f t="shared" si="278"/>
        <v>#N/A</v>
      </c>
      <c r="BO135" s="10" t="str">
        <f t="shared" si="279"/>
        <v/>
      </c>
      <c r="BP135" s="10" t="str">
        <f t="shared" si="280"/>
        <v/>
      </c>
      <c r="BQ135" s="10" t="str">
        <f t="shared" si="299"/>
        <v/>
      </c>
      <c r="BR135" s="28" t="str">
        <f t="shared" si="281"/>
        <v/>
      </c>
      <c r="BS135" s="40" t="str">
        <f t="shared" si="306"/>
        <v/>
      </c>
      <c r="BX135" s="138"/>
      <c r="BY135" s="10" t="e">
        <f t="shared" si="243"/>
        <v>#N/A</v>
      </c>
      <c r="BZ135" s="10" t="e">
        <f t="shared" si="244"/>
        <v>#N/A</v>
      </c>
      <c r="CA135" s="10" t="str">
        <f t="shared" si="245"/>
        <v/>
      </c>
      <c r="CB135" s="10" t="str">
        <f>IF(AND(Sufficient_data="Yes",Include_study="Yes",Moderator&lt;&gt;""),'Moderator Analysis'!F:F-CL$2,"")</f>
        <v/>
      </c>
      <c r="CC135" s="10" t="str">
        <f>IF(AND(Sufficient_data="Yes",Include_study="Yes",Moderator&lt;&gt;""),'Moderator Analysis'!E:E-CL$3,"")</f>
        <v/>
      </c>
      <c r="CD135" s="40" t="str">
        <f>IF(AND(Sufficient_data="Yes",Include_study="Yes",Moderator&lt;&gt;""),CA:CA*('Moderator Analysis'!F:F-CL$5-CL$4*'Moderator Analysis'!E:E)^2,"")</f>
        <v/>
      </c>
      <c r="CE135" s="9"/>
      <c r="CF135" s="75" t="str">
        <f t="shared" si="282"/>
        <v/>
      </c>
      <c r="CG135" s="18" t="str">
        <f>IF(AND(Sufficient_data="Yes",Include_study="Yes",CF135&lt;&gt;""),'Moderator Analysis'!F:F-'Moderator Analysis'!J$37,"")</f>
        <v/>
      </c>
      <c r="CH135" s="18" t="str">
        <f>IF(AND(Sufficient_data="Yes",Include_study="Yes",CF135&lt;&gt;""),'Moderator Analysis'!E:E-SUMPRODUCT('Moderator Analysis'!E:E,CF:CF)/SUM(CF:CF),"")</f>
        <v/>
      </c>
      <c r="CI135" s="79" t="str">
        <f>IF(AND(Sufficient_data="Yes",Include_study="Yes",CF135&lt;&gt;""),CF:CF*('Moderator Analysis'!F:F-'Moderator Analysis'!J$29-'Moderator Analysis'!J$30*'Moderator Analysis'!E:E)^2,"")</f>
        <v/>
      </c>
      <c r="CN135" s="138"/>
      <c r="CO135" s="140"/>
      <c r="CP135" s="28" t="str">
        <f>IF(AND(Include_study="Yes",Sufficient_data="Yes"),1/'Publication Bias Analysis'!F135^2,"")</f>
        <v/>
      </c>
      <c r="CQ135" s="28" t="str">
        <f>IF(AND(Include_study="Yes",Sufficient_data="Yes"),1/('Publication Bias Analysis'!F:F^2+IF(Additional_model="Fixed effect",0,Calculations!DD$11)),"")</f>
        <v/>
      </c>
      <c r="CR135" s="28" t="str">
        <f>IF(AND(Include_study="Yes",Sufficient_data="Yes"),1/('Publication Bias Analysis'!F:F^2+IF(Additional_model="Fixed effect",0,'Publication Bias Analysis'!L$32)),"")</f>
        <v/>
      </c>
      <c r="CS135" s="28" t="str">
        <f>IF(AND(Include_study="Yes",Sufficient_data="Yes"),'Publication Bias Analysis'!E:E-IF(Trim_and_fill="Off",'Publication Bias Analysis'!I$29,'Publication Bias Analysis'!I$37),"")</f>
        <v/>
      </c>
      <c r="CT135" s="28" t="str">
        <f t="shared" si="300"/>
        <v/>
      </c>
      <c r="CU135" s="28" t="str">
        <f t="shared" si="301"/>
        <v/>
      </c>
      <c r="CV135" s="90" t="str">
        <f t="shared" si="302"/>
        <v/>
      </c>
      <c r="CW135" s="89" t="str">
        <f>IF(AND(Include_study="Yes",Sufficient_data="Yes"),CV:CV+IF(DH:DH&lt;0,-1,1)*COUNTIF(CV$2:CV134,CV:CV),"")</f>
        <v/>
      </c>
      <c r="CX135" s="89" t="str">
        <f>IF(AND(Include_study="Yes",Sufficient_data="Yes"),RANK(DL:DL,DL:DL,1)*IF(DK:DK&lt;0,-1,1)+IF(DK:DK&lt;0,-1,1)*COUNTIF(CV$2:CV134,CV:CV),"")</f>
        <v/>
      </c>
      <c r="CY135" s="89" t="str">
        <f>IF(AND(Include_study="Yes",Sufficient_data="Yes"),RANK(DO:DO,DO:DO,1)*IF(DN:DN&lt;0,-1,1)+IF(DN:DN&lt;0,-1,1)*COUNTIF(CV$2:CV134,CV:CV),"")</f>
        <v/>
      </c>
      <c r="CZ135" s="10" t="e">
        <f>IF(AND(Include_study="Yes",Sufficient_data="Yes"),'Publication Bias Analysis'!E:E,NA())</f>
        <v>#N/A</v>
      </c>
      <c r="DA135" s="40" t="e">
        <f>IF(AND(Include_study="Yes",Sufficient_data="Yes"),'Publication Bias Analysis'!F:F,NA())</f>
        <v>#N/A</v>
      </c>
      <c r="DG135" s="133"/>
      <c r="DH135" s="28" t="str">
        <f>IF(AND(Include_study="Yes",Sufficient_data="Yes"),IF('Publication Bias Analysis'!L$38="Left",CZ:CZ-'Publication Bias Analysis'!I$29,'Publication Bias Analysis'!I$29-'Publication Bias Analysis'!E:E),"")</f>
        <v/>
      </c>
      <c r="DI135" s="28" t="str">
        <f t="shared" si="308"/>
        <v/>
      </c>
      <c r="DJ135" s="40" t="str">
        <f>IF(AND(Include_study="Yes",Sufficient_data="Yes"),1/('Publication Bias Analysis'!F:F^2+IF(Additional_model="Fixed effect",0,$DS$6)),"")</f>
        <v/>
      </c>
      <c r="DK135" s="28" t="str">
        <f>IF(AND(Include_study="Yes",Sufficient_data="Yes"),IF('Publication Bias Analysis'!L$38="Left",CZ:CZ-DS$3,DS$3-'Publication Bias Analysis'!E:E),"")</f>
        <v/>
      </c>
      <c r="DL135" s="28" t="str">
        <f t="shared" si="309"/>
        <v/>
      </c>
      <c r="DM135" s="40" t="str">
        <f>IF(AND(DK135&lt;&gt;"",CW135&lt;=MAX(CW:CW)-DS$7),1/('Publication Bias Analysis'!F:F^2+IF(Additional_model="Fixed effect",0,$DS$13)),"")</f>
        <v/>
      </c>
      <c r="DN135" s="10" t="str">
        <f>IF(AND(Include_study="Yes",Sufficient_data="Yes"),IF('Publication Bias Analysis'!L$38="Left",CZ:CZ-DS$10,DS$10-CZ:CZ),"")</f>
        <v/>
      </c>
      <c r="DO135" s="10" t="str">
        <f t="shared" si="310"/>
        <v/>
      </c>
      <c r="DP135" s="40" t="str">
        <f t="shared" si="303"/>
        <v/>
      </c>
      <c r="EG135" s="133"/>
      <c r="EH135" s="10" t="str">
        <f t="shared" si="304"/>
        <v/>
      </c>
      <c r="EI135" s="40" t="str">
        <f>IF(AND(Include_study="Yes",Sufficient_data="Yes"),Z_score-('Publication Bias Analysis'!P$3+'Publication Bias Analysis'!P$4*Inverse_standard_error),"")</f>
        <v/>
      </c>
      <c r="EK135" s="133"/>
      <c r="EL135" s="10" t="str">
        <f>IF(AND(Include_study="Yes",Sufficient_data="Yes"),(CZ:CZ-SUMPRODUCT(Calculations!CP:CP,'Publication Bias Analysis'!E:E)/SUM(Calculations!CP:CP))/(SQRT(EM:EM)),"")</f>
        <v/>
      </c>
      <c r="EM135" s="10" t="str">
        <f>IF(AND(Include_study="Yes",Sufficient_data="Yes"),'Publication Bias Analysis'!F:F^2-1/(SUM(Calculations!CP:CP)),"")</f>
        <v/>
      </c>
      <c r="EN135" s="14" t="str">
        <f t="shared" si="311"/>
        <v/>
      </c>
      <c r="EO135" s="14" t="str">
        <f t="shared" si="312"/>
        <v/>
      </c>
      <c r="EP135" s="14" t="str">
        <f>IF(AND(Include_study="Yes",Sufficient_data="Yes"),COUNTIFS(EN$2:EN134,"&lt;"&amp;EN135,EO$2:EO134,"&lt;"&amp;EO135)+COUNTIFS(EN136:EN$201,"&lt;"&amp;EN135,EO136:EO$201,"&lt;"&amp;EO135)+COUNTIFS(EN$2:EN134,"&gt;"&amp;EN135,EO$2:EO134,"&gt;"&amp;EO135)+COUNTIFS(EN136:EN$201,"&gt;"&amp;EN135,EO136:EO$201,"&gt;"&amp;EO135),"")</f>
        <v/>
      </c>
      <c r="EQ135" s="83" t="str">
        <f>IF(AND(Include_study="Yes",Sufficient_data="Yes"),COUNTIFS(EN$2:EN134,"&lt;"&amp;EN135,EO$2:EO134,"&gt;"&amp;EO135)+COUNTIFS(EN136:EN$201,"&lt;"&amp;EN135,EO136:EO$201,"&gt;"&amp;EO135)+COUNTIFS(EN$2:EN134,"&gt;"&amp;EN135,EO$2:EO134,"&lt;"&amp;EO135)+COUNTIFS(EN136:EN$201,"&gt;"&amp;EN135,EO136:EO$201,"&lt;"&amp;EO135),"")</f>
        <v/>
      </c>
      <c r="ES135" s="133"/>
      <c r="EX135" s="133"/>
      <c r="EY135" s="10" t="e">
        <f t="shared" si="250"/>
        <v>#N/A</v>
      </c>
      <c r="EZ135" s="10" t="e">
        <f t="shared" si="251"/>
        <v>#N/A</v>
      </c>
      <c r="FA135" s="10" t="str">
        <f t="shared" si="252"/>
        <v/>
      </c>
      <c r="FB135" s="40" t="str">
        <f>IF(AND(Include_study="Yes",Sufficient_data="Yes"),Z_score-('Publication Bias Analysis'!AK163+'Publication Bias Analysis'!AK$31*Inverse_standard_error),"")</f>
        <v/>
      </c>
      <c r="FH135" s="133"/>
      <c r="FI135" s="14" t="str">
        <f>IF(Z_score&lt;&gt;"",RANK('Publication Bias Analysis'!AS:AS,'Publication Bias Analysis'!AS:AS,1)+COUNTIF('Publication Bias Analysis'!AS$2:AS134,'Publication Bias Analysis'!AS135),"")</f>
        <v/>
      </c>
      <c r="FJ135" s="10" t="str">
        <f t="shared" si="305"/>
        <v/>
      </c>
      <c r="FK135" s="10" t="e">
        <f>IF(AND(Include_study="Yes",Sufficient_data="Yes"),'Publication Bias Analysis'!AR135,NA())</f>
        <v>#N/A</v>
      </c>
      <c r="FL135" s="28" t="e">
        <f>IF(AND(Include_study="Yes",Sufficient_data="Yes"),'Publication Bias Analysis'!AS135,NA())</f>
        <v>#N/A</v>
      </c>
      <c r="FM135" s="10" t="str">
        <f>IF(AND(Include_study="Yes",Sufficient_data="Yes"),'Publication Bias Analysis'!AR:AR-AVERAGE('Publication Bias Analysis'!AR:AR),"")</f>
        <v/>
      </c>
      <c r="FN135" s="40" t="str">
        <f>IF(AND(Include_study="Yes",Sufficient_data="Yes"),FL:FL-('Publication Bias Analysis'!AV$30+FK:FK*'Publication Bias Analysis'!AV$31),"")</f>
        <v/>
      </c>
      <c r="FT135" s="133"/>
      <c r="FU135" s="10" t="str">
        <f t="shared" si="254"/>
        <v/>
      </c>
      <c r="FV135" s="19" t="str">
        <f t="shared" si="283"/>
        <v/>
      </c>
      <c r="FW135" s="40" t="str">
        <f t="shared" si="307"/>
        <v/>
      </c>
    </row>
    <row r="136" spans="1:179" x14ac:dyDescent="0.2">
      <c r="A136" s="129"/>
      <c r="B136" s="26" t="str">
        <f t="shared" si="255"/>
        <v/>
      </c>
      <c r="C136" s="26" t="str">
        <f>IF(B136&lt;&gt;"",IF(B136=0,COUNTIF(B$2:B135,0)+1,COUNTIF(B$2:B135,B136)+B136+COUNTIF(B:B,0)),"")</f>
        <v/>
      </c>
      <c r="D136" s="26" t="str">
        <f t="shared" si="216"/>
        <v/>
      </c>
      <c r="E136" s="10" t="str">
        <f>IF(AND(Sufficient_data="Yes",Include_study="Yes",Input!Study_name&lt;&gt;""),Input!Study_name,"")</f>
        <v/>
      </c>
      <c r="F136" s="10" t="str">
        <f>IF(AND(Sufficient_data="Yes",Include_study="Yes"),Input!Correlation,"")</f>
        <v/>
      </c>
      <c r="G136" s="10" t="str">
        <f t="shared" si="217"/>
        <v/>
      </c>
      <c r="H136" s="10" t="str">
        <f>IF(AND(Sufficient_data="Yes",Include_study="Yes"),Input!Number_of_subjects,"")</f>
        <v/>
      </c>
      <c r="I136" s="10" t="str">
        <f t="shared" si="218"/>
        <v/>
      </c>
      <c r="J136" s="10" t="str">
        <f t="shared" si="219"/>
        <v/>
      </c>
      <c r="K136" s="10" t="str">
        <f t="shared" si="220"/>
        <v/>
      </c>
      <c r="L136" s="10" t="str">
        <f t="shared" si="221"/>
        <v/>
      </c>
      <c r="M136" s="10" t="str">
        <f t="shared" si="284"/>
        <v/>
      </c>
      <c r="N136" s="10" t="str">
        <f t="shared" si="285"/>
        <v/>
      </c>
      <c r="O136" s="106" t="str">
        <f t="shared" si="286"/>
        <v/>
      </c>
      <c r="P136" s="68" t="str">
        <f t="shared" si="287"/>
        <v/>
      </c>
      <c r="R136" s="57" t="e">
        <f t="shared" si="226"/>
        <v>#N/A</v>
      </c>
      <c r="S136" s="10" t="e">
        <f t="shared" si="227"/>
        <v>#N/A</v>
      </c>
      <c r="T136" s="40" t="e">
        <f t="shared" si="228"/>
        <v>#N/A</v>
      </c>
      <c r="Y136" s="129"/>
      <c r="Z136" s="26" t="str">
        <f t="shared" si="288"/>
        <v/>
      </c>
      <c r="AA136" s="26" t="str">
        <f>IF(AND(Sufficient_data="Yes",Include_study="Yes",Input!Study_name&lt;&gt;"",Subgroup&lt;&gt;""),Input!Study_name,"")</f>
        <v/>
      </c>
      <c r="AB136" s="10" t="str">
        <f t="shared" si="230"/>
        <v/>
      </c>
      <c r="AC136" s="10" t="str">
        <f>IF(AND(Sufficient_data="Yes",Include_study="Yes",Subgroup&lt;&gt;""),Input!Correlation,"")</f>
        <v/>
      </c>
      <c r="AD136" s="10" t="str">
        <f t="shared" si="256"/>
        <v/>
      </c>
      <c r="AE136" s="10" t="str">
        <f t="shared" si="231"/>
        <v/>
      </c>
      <c r="AF136" s="10" t="str">
        <f t="shared" si="257"/>
        <v/>
      </c>
      <c r="AG136" s="10" t="str">
        <f t="shared" si="289"/>
        <v/>
      </c>
      <c r="AH136" s="4" t="str">
        <f t="shared" si="258"/>
        <v/>
      </c>
      <c r="AI136" s="35" t="str">
        <f t="shared" si="290"/>
        <v/>
      </c>
      <c r="AJ136" s="108" t="str">
        <f t="shared" si="291"/>
        <v/>
      </c>
      <c r="AK136" s="68" t="str">
        <f t="shared" si="292"/>
        <v/>
      </c>
      <c r="AL136" s="9"/>
      <c r="AM136" s="57" t="e">
        <f t="shared" si="259"/>
        <v>#N/A</v>
      </c>
      <c r="AN136" s="10" t="e">
        <f t="shared" si="260"/>
        <v>#N/A</v>
      </c>
      <c r="AO136" s="40" t="e">
        <f t="shared" si="261"/>
        <v>#N/A</v>
      </c>
      <c r="AP136" s="9"/>
      <c r="AQ136" s="71" t="str">
        <f t="shared" si="262"/>
        <v/>
      </c>
      <c r="AR136" s="10" t="str">
        <f>IF(AND(Sufficient_data="Yes",Include_study="Yes",Subgroup&lt;&gt;""),IF(COUNTIFS(Input!F$2:F135,"="&amp;"Yes",Input!C$2:C135,"="&amp;"Yes",Input!G$2:G135,"="&amp;Subgroup)&gt;0,"",Subgroup),"")</f>
        <v/>
      </c>
      <c r="AS136" s="26" t="str">
        <f t="shared" si="263"/>
        <v/>
      </c>
      <c r="AT136" s="14" t="str">
        <f t="shared" si="264"/>
        <v/>
      </c>
      <c r="AU136" s="10" t="str">
        <f t="shared" si="265"/>
        <v/>
      </c>
      <c r="AV136" s="19" t="str">
        <f t="shared" si="266"/>
        <v/>
      </c>
      <c r="AW136" s="10" t="str">
        <f t="shared" si="267"/>
        <v/>
      </c>
      <c r="AX136" s="10" t="str">
        <f t="shared" si="268"/>
        <v/>
      </c>
      <c r="AY136" s="10" t="str">
        <f t="shared" si="293"/>
        <v/>
      </c>
      <c r="AZ136" s="10" t="str">
        <f t="shared" si="269"/>
        <v/>
      </c>
      <c r="BA136" s="10" t="str">
        <f t="shared" si="270"/>
        <v/>
      </c>
      <c r="BB136" s="10" t="str">
        <f t="shared" si="294"/>
        <v/>
      </c>
      <c r="BC136" s="10" t="str">
        <f t="shared" si="271"/>
        <v/>
      </c>
      <c r="BD136" s="26" t="str">
        <f t="shared" si="272"/>
        <v/>
      </c>
      <c r="BE136" s="10" t="str">
        <f t="shared" si="295"/>
        <v/>
      </c>
      <c r="BF136" s="10" t="str">
        <f t="shared" si="296"/>
        <v/>
      </c>
      <c r="BG136" s="10" t="str">
        <f t="shared" si="273"/>
        <v/>
      </c>
      <c r="BH136" s="10" t="str">
        <f t="shared" si="274"/>
        <v/>
      </c>
      <c r="BI136" s="10" t="str">
        <f t="shared" si="297"/>
        <v/>
      </c>
      <c r="BJ136" s="10" t="str">
        <f t="shared" si="298"/>
        <v/>
      </c>
      <c r="BK136" s="10" t="str">
        <f t="shared" si="275"/>
        <v/>
      </c>
      <c r="BL136" s="10" t="str">
        <f t="shared" si="276"/>
        <v/>
      </c>
      <c r="BM136" s="10" t="str">
        <f t="shared" si="277"/>
        <v/>
      </c>
      <c r="BN136" s="10" t="e">
        <f t="shared" si="278"/>
        <v>#N/A</v>
      </c>
      <c r="BO136" s="10" t="str">
        <f t="shared" si="279"/>
        <v/>
      </c>
      <c r="BP136" s="10" t="str">
        <f t="shared" si="280"/>
        <v/>
      </c>
      <c r="BQ136" s="10" t="str">
        <f t="shared" si="299"/>
        <v/>
      </c>
      <c r="BR136" s="28" t="str">
        <f t="shared" si="281"/>
        <v/>
      </c>
      <c r="BS136" s="40" t="str">
        <f t="shared" si="306"/>
        <v/>
      </c>
      <c r="BX136" s="138"/>
      <c r="BY136" s="10" t="e">
        <f t="shared" si="243"/>
        <v>#N/A</v>
      </c>
      <c r="BZ136" s="10" t="e">
        <f t="shared" si="244"/>
        <v>#N/A</v>
      </c>
      <c r="CA136" s="10" t="str">
        <f t="shared" si="245"/>
        <v/>
      </c>
      <c r="CB136" s="10" t="str">
        <f>IF(AND(Sufficient_data="Yes",Include_study="Yes",Moderator&lt;&gt;""),'Moderator Analysis'!F:F-CL$2,"")</f>
        <v/>
      </c>
      <c r="CC136" s="10" t="str">
        <f>IF(AND(Sufficient_data="Yes",Include_study="Yes",Moderator&lt;&gt;""),'Moderator Analysis'!E:E-CL$3,"")</f>
        <v/>
      </c>
      <c r="CD136" s="40" t="str">
        <f>IF(AND(Sufficient_data="Yes",Include_study="Yes",Moderator&lt;&gt;""),CA:CA*('Moderator Analysis'!F:F-CL$5-CL$4*'Moderator Analysis'!E:E)^2,"")</f>
        <v/>
      </c>
      <c r="CE136" s="9"/>
      <c r="CF136" s="75" t="str">
        <f t="shared" si="282"/>
        <v/>
      </c>
      <c r="CG136" s="18" t="str">
        <f>IF(AND(Sufficient_data="Yes",Include_study="Yes",CF136&lt;&gt;""),'Moderator Analysis'!F:F-'Moderator Analysis'!J$37,"")</f>
        <v/>
      </c>
      <c r="CH136" s="18" t="str">
        <f>IF(AND(Sufficient_data="Yes",Include_study="Yes",CF136&lt;&gt;""),'Moderator Analysis'!E:E-SUMPRODUCT('Moderator Analysis'!E:E,CF:CF)/SUM(CF:CF),"")</f>
        <v/>
      </c>
      <c r="CI136" s="79" t="str">
        <f>IF(AND(Sufficient_data="Yes",Include_study="Yes",CF136&lt;&gt;""),CF:CF*('Moderator Analysis'!F:F-'Moderator Analysis'!J$29-'Moderator Analysis'!J$30*'Moderator Analysis'!E:E)^2,"")</f>
        <v/>
      </c>
      <c r="CN136" s="138"/>
      <c r="CO136" s="140"/>
      <c r="CP136" s="28" t="str">
        <f>IF(AND(Include_study="Yes",Sufficient_data="Yes"),1/'Publication Bias Analysis'!F136^2,"")</f>
        <v/>
      </c>
      <c r="CQ136" s="28" t="str">
        <f>IF(AND(Include_study="Yes",Sufficient_data="Yes"),1/('Publication Bias Analysis'!F:F^2+IF(Additional_model="Fixed effect",0,Calculations!DD$11)),"")</f>
        <v/>
      </c>
      <c r="CR136" s="28" t="str">
        <f>IF(AND(Include_study="Yes",Sufficient_data="Yes"),1/('Publication Bias Analysis'!F:F^2+IF(Additional_model="Fixed effect",0,'Publication Bias Analysis'!L$32)),"")</f>
        <v/>
      </c>
      <c r="CS136" s="28" t="str">
        <f>IF(AND(Include_study="Yes",Sufficient_data="Yes"),'Publication Bias Analysis'!E:E-IF(Trim_and_fill="Off",'Publication Bias Analysis'!I$29,'Publication Bias Analysis'!I$37),"")</f>
        <v/>
      </c>
      <c r="CT136" s="28" t="str">
        <f t="shared" si="300"/>
        <v/>
      </c>
      <c r="CU136" s="28" t="str">
        <f t="shared" si="301"/>
        <v/>
      </c>
      <c r="CV136" s="90" t="str">
        <f t="shared" si="302"/>
        <v/>
      </c>
      <c r="CW136" s="89" t="str">
        <f>IF(AND(Include_study="Yes",Sufficient_data="Yes"),CV:CV+IF(DH:DH&lt;0,-1,1)*COUNTIF(CV$2:CV135,CV:CV),"")</f>
        <v/>
      </c>
      <c r="CX136" s="89" t="str">
        <f>IF(AND(Include_study="Yes",Sufficient_data="Yes"),RANK(DL:DL,DL:DL,1)*IF(DK:DK&lt;0,-1,1)+IF(DK:DK&lt;0,-1,1)*COUNTIF(CV$2:CV135,CV:CV),"")</f>
        <v/>
      </c>
      <c r="CY136" s="89" t="str">
        <f>IF(AND(Include_study="Yes",Sufficient_data="Yes"),RANK(DO:DO,DO:DO,1)*IF(DN:DN&lt;0,-1,1)+IF(DN:DN&lt;0,-1,1)*COUNTIF(CV$2:CV135,CV:CV),"")</f>
        <v/>
      </c>
      <c r="CZ136" s="10" t="e">
        <f>IF(AND(Include_study="Yes",Sufficient_data="Yes"),'Publication Bias Analysis'!E:E,NA())</f>
        <v>#N/A</v>
      </c>
      <c r="DA136" s="40" t="e">
        <f>IF(AND(Include_study="Yes",Sufficient_data="Yes"),'Publication Bias Analysis'!F:F,NA())</f>
        <v>#N/A</v>
      </c>
      <c r="DG136" s="133"/>
      <c r="DH136" s="28" t="str">
        <f>IF(AND(Include_study="Yes",Sufficient_data="Yes"),IF('Publication Bias Analysis'!L$38="Left",CZ:CZ-'Publication Bias Analysis'!I$29,'Publication Bias Analysis'!I$29-'Publication Bias Analysis'!E:E),"")</f>
        <v/>
      </c>
      <c r="DI136" s="28" t="str">
        <f t="shared" si="308"/>
        <v/>
      </c>
      <c r="DJ136" s="40" t="str">
        <f>IF(AND(Include_study="Yes",Sufficient_data="Yes"),1/('Publication Bias Analysis'!F:F^2+IF(Additional_model="Fixed effect",0,$DS$6)),"")</f>
        <v/>
      </c>
      <c r="DK136" s="28" t="str">
        <f>IF(AND(Include_study="Yes",Sufficient_data="Yes"),IF('Publication Bias Analysis'!L$38="Left",CZ:CZ-DS$3,DS$3-'Publication Bias Analysis'!E:E),"")</f>
        <v/>
      </c>
      <c r="DL136" s="28" t="str">
        <f t="shared" si="309"/>
        <v/>
      </c>
      <c r="DM136" s="40" t="str">
        <f>IF(AND(DK136&lt;&gt;"",CW136&lt;=MAX(CW:CW)-DS$7),1/('Publication Bias Analysis'!F:F^2+IF(Additional_model="Fixed effect",0,$DS$13)),"")</f>
        <v/>
      </c>
      <c r="DN136" s="10" t="str">
        <f>IF(AND(Include_study="Yes",Sufficient_data="Yes"),IF('Publication Bias Analysis'!L$38="Left",CZ:CZ-DS$10,DS$10-CZ:CZ),"")</f>
        <v/>
      </c>
      <c r="DO136" s="10" t="str">
        <f t="shared" si="310"/>
        <v/>
      </c>
      <c r="DP136" s="40" t="str">
        <f t="shared" si="303"/>
        <v/>
      </c>
      <c r="EG136" s="133"/>
      <c r="EH136" s="10" t="str">
        <f t="shared" si="304"/>
        <v/>
      </c>
      <c r="EI136" s="40" t="str">
        <f>IF(AND(Include_study="Yes",Sufficient_data="Yes"),Z_score-('Publication Bias Analysis'!P$3+'Publication Bias Analysis'!P$4*Inverse_standard_error),"")</f>
        <v/>
      </c>
      <c r="EK136" s="133"/>
      <c r="EL136" s="10" t="str">
        <f>IF(AND(Include_study="Yes",Sufficient_data="Yes"),(CZ:CZ-SUMPRODUCT(Calculations!CP:CP,'Publication Bias Analysis'!E:E)/SUM(Calculations!CP:CP))/(SQRT(EM:EM)),"")</f>
        <v/>
      </c>
      <c r="EM136" s="10" t="str">
        <f>IF(AND(Include_study="Yes",Sufficient_data="Yes"),'Publication Bias Analysis'!F:F^2-1/(SUM(Calculations!CP:CP)),"")</f>
        <v/>
      </c>
      <c r="EN136" s="14" t="str">
        <f t="shared" si="311"/>
        <v/>
      </c>
      <c r="EO136" s="14" t="str">
        <f t="shared" si="312"/>
        <v/>
      </c>
      <c r="EP136" s="14" t="str">
        <f>IF(AND(Include_study="Yes",Sufficient_data="Yes"),COUNTIFS(EN$2:EN135,"&lt;"&amp;EN136,EO$2:EO135,"&lt;"&amp;EO136)+COUNTIFS(EN137:EN$201,"&lt;"&amp;EN136,EO137:EO$201,"&lt;"&amp;EO136)+COUNTIFS(EN$2:EN135,"&gt;"&amp;EN136,EO$2:EO135,"&gt;"&amp;EO136)+COUNTIFS(EN137:EN$201,"&gt;"&amp;EN136,EO137:EO$201,"&gt;"&amp;EO136),"")</f>
        <v/>
      </c>
      <c r="EQ136" s="83" t="str">
        <f>IF(AND(Include_study="Yes",Sufficient_data="Yes"),COUNTIFS(EN$2:EN135,"&lt;"&amp;EN136,EO$2:EO135,"&gt;"&amp;EO136)+COUNTIFS(EN137:EN$201,"&lt;"&amp;EN136,EO137:EO$201,"&gt;"&amp;EO136)+COUNTIFS(EN$2:EN135,"&gt;"&amp;EN136,EO$2:EO135,"&lt;"&amp;EO136)+COUNTIFS(EN137:EN$201,"&gt;"&amp;EN136,EO137:EO$201,"&lt;"&amp;EO136),"")</f>
        <v/>
      </c>
      <c r="ES136" s="133"/>
      <c r="EX136" s="133"/>
      <c r="EY136" s="10" t="e">
        <f t="shared" si="250"/>
        <v>#N/A</v>
      </c>
      <c r="EZ136" s="10" t="e">
        <f t="shared" si="251"/>
        <v>#N/A</v>
      </c>
      <c r="FA136" s="10" t="str">
        <f t="shared" si="252"/>
        <v/>
      </c>
      <c r="FB136" s="40" t="str">
        <f>IF(AND(Include_study="Yes",Sufficient_data="Yes"),Z_score-('Publication Bias Analysis'!AK164+'Publication Bias Analysis'!AK$31*Inverse_standard_error),"")</f>
        <v/>
      </c>
      <c r="FH136" s="133"/>
      <c r="FI136" s="14" t="str">
        <f>IF(Z_score&lt;&gt;"",RANK('Publication Bias Analysis'!AS:AS,'Publication Bias Analysis'!AS:AS,1)+COUNTIF('Publication Bias Analysis'!AS$2:AS135,'Publication Bias Analysis'!AS136),"")</f>
        <v/>
      </c>
      <c r="FJ136" s="10" t="str">
        <f t="shared" si="305"/>
        <v/>
      </c>
      <c r="FK136" s="10" t="e">
        <f>IF(AND(Include_study="Yes",Sufficient_data="Yes"),'Publication Bias Analysis'!AR136,NA())</f>
        <v>#N/A</v>
      </c>
      <c r="FL136" s="28" t="e">
        <f>IF(AND(Include_study="Yes",Sufficient_data="Yes"),'Publication Bias Analysis'!AS136,NA())</f>
        <v>#N/A</v>
      </c>
      <c r="FM136" s="10" t="str">
        <f>IF(AND(Include_study="Yes",Sufficient_data="Yes"),'Publication Bias Analysis'!AR:AR-AVERAGE('Publication Bias Analysis'!AR:AR),"")</f>
        <v/>
      </c>
      <c r="FN136" s="40" t="str">
        <f>IF(AND(Include_study="Yes",Sufficient_data="Yes"),FL:FL-('Publication Bias Analysis'!AV$30+FK:FK*'Publication Bias Analysis'!AV$31),"")</f>
        <v/>
      </c>
      <c r="FT136" s="133"/>
      <c r="FU136" s="10" t="str">
        <f t="shared" si="254"/>
        <v/>
      </c>
      <c r="FV136" s="19" t="str">
        <f t="shared" si="283"/>
        <v/>
      </c>
      <c r="FW136" s="40" t="str">
        <f t="shared" si="307"/>
        <v/>
      </c>
    </row>
    <row r="137" spans="1:179" x14ac:dyDescent="0.2">
      <c r="A137" s="129"/>
      <c r="B137" s="26" t="str">
        <f t="shared" si="255"/>
        <v/>
      </c>
      <c r="C137" s="26" t="str">
        <f>IF(B137&lt;&gt;"",IF(B137=0,COUNTIF(B$2:B136,0)+1,COUNTIF(B$2:B136,B137)+B137+COUNTIF(B:B,0)),"")</f>
        <v/>
      </c>
      <c r="D137" s="26" t="str">
        <f t="shared" si="216"/>
        <v/>
      </c>
      <c r="E137" s="10" t="str">
        <f>IF(AND(Sufficient_data="Yes",Include_study="Yes",Input!Study_name&lt;&gt;""),Input!Study_name,"")</f>
        <v/>
      </c>
      <c r="F137" s="10" t="str">
        <f>IF(AND(Sufficient_data="Yes",Include_study="Yes"),Input!Correlation,"")</f>
        <v/>
      </c>
      <c r="G137" s="10" t="str">
        <f t="shared" si="217"/>
        <v/>
      </c>
      <c r="H137" s="10" t="str">
        <f>IF(AND(Sufficient_data="Yes",Include_study="Yes"),Input!Number_of_subjects,"")</f>
        <v/>
      </c>
      <c r="I137" s="10" t="str">
        <f t="shared" si="218"/>
        <v/>
      </c>
      <c r="J137" s="10" t="str">
        <f t="shared" si="219"/>
        <v/>
      </c>
      <c r="K137" s="10" t="str">
        <f t="shared" si="220"/>
        <v/>
      </c>
      <c r="L137" s="10" t="str">
        <f t="shared" si="221"/>
        <v/>
      </c>
      <c r="M137" s="10" t="str">
        <f t="shared" si="284"/>
        <v/>
      </c>
      <c r="N137" s="10" t="str">
        <f t="shared" si="285"/>
        <v/>
      </c>
      <c r="O137" s="106" t="str">
        <f t="shared" si="286"/>
        <v/>
      </c>
      <c r="P137" s="68" t="str">
        <f t="shared" si="287"/>
        <v/>
      </c>
      <c r="R137" s="57" t="e">
        <f t="shared" si="226"/>
        <v>#N/A</v>
      </c>
      <c r="S137" s="10" t="e">
        <f t="shared" si="227"/>
        <v>#N/A</v>
      </c>
      <c r="T137" s="40" t="e">
        <f t="shared" si="228"/>
        <v>#N/A</v>
      </c>
      <c r="Y137" s="129"/>
      <c r="Z137" s="26" t="str">
        <f t="shared" si="288"/>
        <v/>
      </c>
      <c r="AA137" s="26" t="str">
        <f>IF(AND(Sufficient_data="Yes",Include_study="Yes",Input!Study_name&lt;&gt;"",Subgroup&lt;&gt;""),Input!Study_name,"")</f>
        <v/>
      </c>
      <c r="AB137" s="10" t="str">
        <f t="shared" si="230"/>
        <v/>
      </c>
      <c r="AC137" s="10" t="str">
        <f>IF(AND(Sufficient_data="Yes",Include_study="Yes",Subgroup&lt;&gt;""),Input!Correlation,"")</f>
        <v/>
      </c>
      <c r="AD137" s="10" t="str">
        <f t="shared" si="256"/>
        <v/>
      </c>
      <c r="AE137" s="10" t="str">
        <f t="shared" si="231"/>
        <v/>
      </c>
      <c r="AF137" s="10" t="str">
        <f t="shared" si="257"/>
        <v/>
      </c>
      <c r="AG137" s="10" t="str">
        <f t="shared" si="289"/>
        <v/>
      </c>
      <c r="AH137" s="4" t="str">
        <f t="shared" si="258"/>
        <v/>
      </c>
      <c r="AI137" s="35" t="str">
        <f t="shared" si="290"/>
        <v/>
      </c>
      <c r="AJ137" s="108" t="str">
        <f t="shared" si="291"/>
        <v/>
      </c>
      <c r="AK137" s="68" t="str">
        <f t="shared" si="292"/>
        <v/>
      </c>
      <c r="AL137" s="9"/>
      <c r="AM137" s="57" t="e">
        <f t="shared" si="259"/>
        <v>#N/A</v>
      </c>
      <c r="AN137" s="10" t="e">
        <f t="shared" si="260"/>
        <v>#N/A</v>
      </c>
      <c r="AO137" s="40" t="e">
        <f t="shared" si="261"/>
        <v>#N/A</v>
      </c>
      <c r="AP137" s="9"/>
      <c r="AQ137" s="71" t="str">
        <f t="shared" si="262"/>
        <v/>
      </c>
      <c r="AR137" s="10" t="str">
        <f>IF(AND(Sufficient_data="Yes",Include_study="Yes",Subgroup&lt;&gt;""),IF(COUNTIFS(Input!F$2:F136,"="&amp;"Yes",Input!C$2:C136,"="&amp;"Yes",Input!G$2:G136,"="&amp;Subgroup)&gt;0,"",Subgroup),"")</f>
        <v/>
      </c>
      <c r="AS137" s="26" t="str">
        <f t="shared" si="263"/>
        <v/>
      </c>
      <c r="AT137" s="14" t="str">
        <f t="shared" si="264"/>
        <v/>
      </c>
      <c r="AU137" s="10" t="str">
        <f t="shared" si="265"/>
        <v/>
      </c>
      <c r="AV137" s="19" t="str">
        <f t="shared" si="266"/>
        <v/>
      </c>
      <c r="AW137" s="10" t="str">
        <f t="shared" si="267"/>
        <v/>
      </c>
      <c r="AX137" s="10" t="str">
        <f t="shared" si="268"/>
        <v/>
      </c>
      <c r="AY137" s="10" t="str">
        <f t="shared" si="293"/>
        <v/>
      </c>
      <c r="AZ137" s="10" t="str">
        <f t="shared" si="269"/>
        <v/>
      </c>
      <c r="BA137" s="10" t="str">
        <f t="shared" si="270"/>
        <v/>
      </c>
      <c r="BB137" s="10" t="str">
        <f t="shared" si="294"/>
        <v/>
      </c>
      <c r="BC137" s="10" t="str">
        <f t="shared" si="271"/>
        <v/>
      </c>
      <c r="BD137" s="26" t="str">
        <f t="shared" si="272"/>
        <v/>
      </c>
      <c r="BE137" s="10" t="str">
        <f t="shared" si="295"/>
        <v/>
      </c>
      <c r="BF137" s="10" t="str">
        <f t="shared" si="296"/>
        <v/>
      </c>
      <c r="BG137" s="10" t="str">
        <f t="shared" si="273"/>
        <v/>
      </c>
      <c r="BH137" s="10" t="str">
        <f t="shared" si="274"/>
        <v/>
      </c>
      <c r="BI137" s="10" t="str">
        <f t="shared" si="297"/>
        <v/>
      </c>
      <c r="BJ137" s="10" t="str">
        <f t="shared" si="298"/>
        <v/>
      </c>
      <c r="BK137" s="10" t="str">
        <f t="shared" si="275"/>
        <v/>
      </c>
      <c r="BL137" s="10" t="str">
        <f t="shared" si="276"/>
        <v/>
      </c>
      <c r="BM137" s="10" t="str">
        <f t="shared" si="277"/>
        <v/>
      </c>
      <c r="BN137" s="10" t="e">
        <f t="shared" si="278"/>
        <v>#N/A</v>
      </c>
      <c r="BO137" s="10" t="str">
        <f t="shared" si="279"/>
        <v/>
      </c>
      <c r="BP137" s="10" t="str">
        <f t="shared" si="280"/>
        <v/>
      </c>
      <c r="BQ137" s="10" t="str">
        <f t="shared" si="299"/>
        <v/>
      </c>
      <c r="BR137" s="28" t="str">
        <f t="shared" si="281"/>
        <v/>
      </c>
      <c r="BS137" s="40" t="str">
        <f t="shared" si="306"/>
        <v/>
      </c>
      <c r="BX137" s="138"/>
      <c r="BY137" s="10" t="e">
        <f t="shared" si="243"/>
        <v>#N/A</v>
      </c>
      <c r="BZ137" s="10" t="e">
        <f t="shared" si="244"/>
        <v>#N/A</v>
      </c>
      <c r="CA137" s="10" t="str">
        <f t="shared" si="245"/>
        <v/>
      </c>
      <c r="CB137" s="10" t="str">
        <f>IF(AND(Sufficient_data="Yes",Include_study="Yes",Moderator&lt;&gt;""),'Moderator Analysis'!F:F-CL$2,"")</f>
        <v/>
      </c>
      <c r="CC137" s="10" t="str">
        <f>IF(AND(Sufficient_data="Yes",Include_study="Yes",Moderator&lt;&gt;""),'Moderator Analysis'!E:E-CL$3,"")</f>
        <v/>
      </c>
      <c r="CD137" s="40" t="str">
        <f>IF(AND(Sufficient_data="Yes",Include_study="Yes",Moderator&lt;&gt;""),CA:CA*('Moderator Analysis'!F:F-CL$5-CL$4*'Moderator Analysis'!E:E)^2,"")</f>
        <v/>
      </c>
      <c r="CE137" s="9"/>
      <c r="CF137" s="75" t="str">
        <f t="shared" si="282"/>
        <v/>
      </c>
      <c r="CG137" s="18" t="str">
        <f>IF(AND(Sufficient_data="Yes",Include_study="Yes",CF137&lt;&gt;""),'Moderator Analysis'!F:F-'Moderator Analysis'!J$37,"")</f>
        <v/>
      </c>
      <c r="CH137" s="18" t="str">
        <f>IF(AND(Sufficient_data="Yes",Include_study="Yes",CF137&lt;&gt;""),'Moderator Analysis'!E:E-SUMPRODUCT('Moderator Analysis'!E:E,CF:CF)/SUM(CF:CF),"")</f>
        <v/>
      </c>
      <c r="CI137" s="79" t="str">
        <f>IF(AND(Sufficient_data="Yes",Include_study="Yes",CF137&lt;&gt;""),CF:CF*('Moderator Analysis'!F:F-'Moderator Analysis'!J$29-'Moderator Analysis'!J$30*'Moderator Analysis'!E:E)^2,"")</f>
        <v/>
      </c>
      <c r="CN137" s="138"/>
      <c r="CO137" s="140"/>
      <c r="CP137" s="28" t="str">
        <f>IF(AND(Include_study="Yes",Sufficient_data="Yes"),1/'Publication Bias Analysis'!F137^2,"")</f>
        <v/>
      </c>
      <c r="CQ137" s="28" t="str">
        <f>IF(AND(Include_study="Yes",Sufficient_data="Yes"),1/('Publication Bias Analysis'!F:F^2+IF(Additional_model="Fixed effect",0,Calculations!DD$11)),"")</f>
        <v/>
      </c>
      <c r="CR137" s="28" t="str">
        <f>IF(AND(Include_study="Yes",Sufficient_data="Yes"),1/('Publication Bias Analysis'!F:F^2+IF(Additional_model="Fixed effect",0,'Publication Bias Analysis'!L$32)),"")</f>
        <v/>
      </c>
      <c r="CS137" s="28" t="str">
        <f>IF(AND(Include_study="Yes",Sufficient_data="Yes"),'Publication Bias Analysis'!E:E-IF(Trim_and_fill="Off",'Publication Bias Analysis'!I$29,'Publication Bias Analysis'!I$37),"")</f>
        <v/>
      </c>
      <c r="CT137" s="28" t="str">
        <f t="shared" si="300"/>
        <v/>
      </c>
      <c r="CU137" s="28" t="str">
        <f t="shared" si="301"/>
        <v/>
      </c>
      <c r="CV137" s="90" t="str">
        <f t="shared" si="302"/>
        <v/>
      </c>
      <c r="CW137" s="89" t="str">
        <f>IF(AND(Include_study="Yes",Sufficient_data="Yes"),CV:CV+IF(DH:DH&lt;0,-1,1)*COUNTIF(CV$2:CV136,CV:CV),"")</f>
        <v/>
      </c>
      <c r="CX137" s="89" t="str">
        <f>IF(AND(Include_study="Yes",Sufficient_data="Yes"),RANK(DL:DL,DL:DL,1)*IF(DK:DK&lt;0,-1,1)+IF(DK:DK&lt;0,-1,1)*COUNTIF(CV$2:CV136,CV:CV),"")</f>
        <v/>
      </c>
      <c r="CY137" s="89" t="str">
        <f>IF(AND(Include_study="Yes",Sufficient_data="Yes"),RANK(DO:DO,DO:DO,1)*IF(DN:DN&lt;0,-1,1)+IF(DN:DN&lt;0,-1,1)*COUNTIF(CV$2:CV136,CV:CV),"")</f>
        <v/>
      </c>
      <c r="CZ137" s="10" t="e">
        <f>IF(AND(Include_study="Yes",Sufficient_data="Yes"),'Publication Bias Analysis'!E:E,NA())</f>
        <v>#N/A</v>
      </c>
      <c r="DA137" s="40" t="e">
        <f>IF(AND(Include_study="Yes",Sufficient_data="Yes"),'Publication Bias Analysis'!F:F,NA())</f>
        <v>#N/A</v>
      </c>
      <c r="DG137" s="133"/>
      <c r="DH137" s="28" t="str">
        <f>IF(AND(Include_study="Yes",Sufficient_data="Yes"),IF('Publication Bias Analysis'!L$38="Left",CZ:CZ-'Publication Bias Analysis'!I$29,'Publication Bias Analysis'!I$29-'Publication Bias Analysis'!E:E),"")</f>
        <v/>
      </c>
      <c r="DI137" s="28" t="str">
        <f t="shared" si="308"/>
        <v/>
      </c>
      <c r="DJ137" s="40" t="str">
        <f>IF(AND(Include_study="Yes",Sufficient_data="Yes"),1/('Publication Bias Analysis'!F:F^2+IF(Additional_model="Fixed effect",0,$DS$6)),"")</f>
        <v/>
      </c>
      <c r="DK137" s="28" t="str">
        <f>IF(AND(Include_study="Yes",Sufficient_data="Yes"),IF('Publication Bias Analysis'!L$38="Left",CZ:CZ-DS$3,DS$3-'Publication Bias Analysis'!E:E),"")</f>
        <v/>
      </c>
      <c r="DL137" s="28" t="str">
        <f t="shared" si="309"/>
        <v/>
      </c>
      <c r="DM137" s="40" t="str">
        <f>IF(AND(DK137&lt;&gt;"",CW137&lt;=MAX(CW:CW)-DS$7),1/('Publication Bias Analysis'!F:F^2+IF(Additional_model="Fixed effect",0,$DS$13)),"")</f>
        <v/>
      </c>
      <c r="DN137" s="10" t="str">
        <f>IF(AND(Include_study="Yes",Sufficient_data="Yes"),IF('Publication Bias Analysis'!L$38="Left",CZ:CZ-DS$10,DS$10-CZ:CZ),"")</f>
        <v/>
      </c>
      <c r="DO137" s="10" t="str">
        <f t="shared" si="310"/>
        <v/>
      </c>
      <c r="DP137" s="40" t="str">
        <f t="shared" si="303"/>
        <v/>
      </c>
      <c r="EG137" s="133"/>
      <c r="EH137" s="10" t="str">
        <f t="shared" si="304"/>
        <v/>
      </c>
      <c r="EI137" s="40" t="str">
        <f>IF(AND(Include_study="Yes",Sufficient_data="Yes"),Z_score-('Publication Bias Analysis'!P$3+'Publication Bias Analysis'!P$4*Inverse_standard_error),"")</f>
        <v/>
      </c>
      <c r="EK137" s="133"/>
      <c r="EL137" s="10" t="str">
        <f>IF(AND(Include_study="Yes",Sufficient_data="Yes"),(CZ:CZ-SUMPRODUCT(Calculations!CP:CP,'Publication Bias Analysis'!E:E)/SUM(Calculations!CP:CP))/(SQRT(EM:EM)),"")</f>
        <v/>
      </c>
      <c r="EM137" s="10" t="str">
        <f>IF(AND(Include_study="Yes",Sufficient_data="Yes"),'Publication Bias Analysis'!F:F^2-1/(SUM(Calculations!CP:CP)),"")</f>
        <v/>
      </c>
      <c r="EN137" s="14" t="str">
        <f t="shared" si="311"/>
        <v/>
      </c>
      <c r="EO137" s="14" t="str">
        <f t="shared" si="312"/>
        <v/>
      </c>
      <c r="EP137" s="14" t="str">
        <f>IF(AND(Include_study="Yes",Sufficient_data="Yes"),COUNTIFS(EN$2:EN136,"&lt;"&amp;EN137,EO$2:EO136,"&lt;"&amp;EO137)+COUNTIFS(EN138:EN$201,"&lt;"&amp;EN137,EO138:EO$201,"&lt;"&amp;EO137)+COUNTIFS(EN$2:EN136,"&gt;"&amp;EN137,EO$2:EO136,"&gt;"&amp;EO137)+COUNTIFS(EN138:EN$201,"&gt;"&amp;EN137,EO138:EO$201,"&gt;"&amp;EO137),"")</f>
        <v/>
      </c>
      <c r="EQ137" s="83" t="str">
        <f>IF(AND(Include_study="Yes",Sufficient_data="Yes"),COUNTIFS(EN$2:EN136,"&lt;"&amp;EN137,EO$2:EO136,"&gt;"&amp;EO137)+COUNTIFS(EN138:EN$201,"&lt;"&amp;EN137,EO138:EO$201,"&gt;"&amp;EO137)+COUNTIFS(EN$2:EN136,"&gt;"&amp;EN137,EO$2:EO136,"&lt;"&amp;EO137)+COUNTIFS(EN138:EN$201,"&gt;"&amp;EN137,EO138:EO$201,"&lt;"&amp;EO137),"")</f>
        <v/>
      </c>
      <c r="ES137" s="133"/>
      <c r="EX137" s="133"/>
      <c r="EY137" s="10" t="e">
        <f t="shared" si="250"/>
        <v>#N/A</v>
      </c>
      <c r="EZ137" s="10" t="e">
        <f t="shared" si="251"/>
        <v>#N/A</v>
      </c>
      <c r="FA137" s="10" t="str">
        <f t="shared" si="252"/>
        <v/>
      </c>
      <c r="FB137" s="40" t="str">
        <f>IF(AND(Include_study="Yes",Sufficient_data="Yes"),Z_score-('Publication Bias Analysis'!AK165+'Publication Bias Analysis'!AK$31*Inverse_standard_error),"")</f>
        <v/>
      </c>
      <c r="FH137" s="133"/>
      <c r="FI137" s="14" t="str">
        <f>IF(Z_score&lt;&gt;"",RANK('Publication Bias Analysis'!AS:AS,'Publication Bias Analysis'!AS:AS,1)+COUNTIF('Publication Bias Analysis'!AS$2:AS136,'Publication Bias Analysis'!AS137),"")</f>
        <v/>
      </c>
      <c r="FJ137" s="10" t="str">
        <f t="shared" si="305"/>
        <v/>
      </c>
      <c r="FK137" s="10" t="e">
        <f>IF(AND(Include_study="Yes",Sufficient_data="Yes"),'Publication Bias Analysis'!AR137,NA())</f>
        <v>#N/A</v>
      </c>
      <c r="FL137" s="28" t="e">
        <f>IF(AND(Include_study="Yes",Sufficient_data="Yes"),'Publication Bias Analysis'!AS137,NA())</f>
        <v>#N/A</v>
      </c>
      <c r="FM137" s="10" t="str">
        <f>IF(AND(Include_study="Yes",Sufficient_data="Yes"),'Publication Bias Analysis'!AR:AR-AVERAGE('Publication Bias Analysis'!AR:AR),"")</f>
        <v/>
      </c>
      <c r="FN137" s="40" t="str">
        <f>IF(AND(Include_study="Yes",Sufficient_data="Yes"),FL:FL-('Publication Bias Analysis'!AV$30+FK:FK*'Publication Bias Analysis'!AV$31),"")</f>
        <v/>
      </c>
      <c r="FT137" s="133"/>
      <c r="FU137" s="10" t="str">
        <f t="shared" si="254"/>
        <v/>
      </c>
      <c r="FV137" s="19" t="str">
        <f t="shared" si="283"/>
        <v/>
      </c>
      <c r="FW137" s="40" t="str">
        <f t="shared" si="307"/>
        <v/>
      </c>
    </row>
    <row r="138" spans="1:179" x14ac:dyDescent="0.2">
      <c r="A138" s="129"/>
      <c r="B138" s="26" t="str">
        <f t="shared" si="255"/>
        <v/>
      </c>
      <c r="C138" s="26" t="str">
        <f>IF(B138&lt;&gt;"",IF(B138=0,COUNTIF(B$2:B137,0)+1,COUNTIF(B$2:B137,B138)+B138+COUNTIF(B:B,0)),"")</f>
        <v/>
      </c>
      <c r="D138" s="26" t="str">
        <f t="shared" si="216"/>
        <v/>
      </c>
      <c r="E138" s="10" t="str">
        <f>IF(AND(Sufficient_data="Yes",Include_study="Yes",Input!Study_name&lt;&gt;""),Input!Study_name,"")</f>
        <v/>
      </c>
      <c r="F138" s="10" t="str">
        <f>IF(AND(Sufficient_data="Yes",Include_study="Yes"),Input!Correlation,"")</f>
        <v/>
      </c>
      <c r="G138" s="10" t="str">
        <f t="shared" si="217"/>
        <v/>
      </c>
      <c r="H138" s="10" t="str">
        <f>IF(AND(Sufficient_data="Yes",Include_study="Yes"),Input!Number_of_subjects,"")</f>
        <v/>
      </c>
      <c r="I138" s="10" t="str">
        <f t="shared" si="218"/>
        <v/>
      </c>
      <c r="J138" s="10" t="str">
        <f t="shared" si="219"/>
        <v/>
      </c>
      <c r="K138" s="10" t="str">
        <f t="shared" si="220"/>
        <v/>
      </c>
      <c r="L138" s="10" t="str">
        <f t="shared" si="221"/>
        <v/>
      </c>
      <c r="M138" s="10" t="str">
        <f t="shared" si="284"/>
        <v/>
      </c>
      <c r="N138" s="10" t="str">
        <f t="shared" si="285"/>
        <v/>
      </c>
      <c r="O138" s="106" t="str">
        <f t="shared" si="286"/>
        <v/>
      </c>
      <c r="P138" s="68" t="str">
        <f t="shared" si="287"/>
        <v/>
      </c>
      <c r="R138" s="57" t="e">
        <f t="shared" si="226"/>
        <v>#N/A</v>
      </c>
      <c r="S138" s="10" t="e">
        <f t="shared" si="227"/>
        <v>#N/A</v>
      </c>
      <c r="T138" s="40" t="e">
        <f t="shared" si="228"/>
        <v>#N/A</v>
      </c>
      <c r="Y138" s="129"/>
      <c r="Z138" s="26" t="str">
        <f t="shared" si="288"/>
        <v/>
      </c>
      <c r="AA138" s="26" t="str">
        <f>IF(AND(Sufficient_data="Yes",Include_study="Yes",Input!Study_name&lt;&gt;"",Subgroup&lt;&gt;""),Input!Study_name,"")</f>
        <v/>
      </c>
      <c r="AB138" s="10" t="str">
        <f t="shared" si="230"/>
        <v/>
      </c>
      <c r="AC138" s="10" t="str">
        <f>IF(AND(Sufficient_data="Yes",Include_study="Yes",Subgroup&lt;&gt;""),Input!Correlation,"")</f>
        <v/>
      </c>
      <c r="AD138" s="10" t="str">
        <f t="shared" si="256"/>
        <v/>
      </c>
      <c r="AE138" s="10" t="str">
        <f t="shared" si="231"/>
        <v/>
      </c>
      <c r="AF138" s="10" t="str">
        <f t="shared" si="257"/>
        <v/>
      </c>
      <c r="AG138" s="10" t="str">
        <f t="shared" si="289"/>
        <v/>
      </c>
      <c r="AH138" s="4" t="str">
        <f t="shared" si="258"/>
        <v/>
      </c>
      <c r="AI138" s="35" t="str">
        <f t="shared" si="290"/>
        <v/>
      </c>
      <c r="AJ138" s="108" t="str">
        <f t="shared" si="291"/>
        <v/>
      </c>
      <c r="AK138" s="68" t="str">
        <f t="shared" si="292"/>
        <v/>
      </c>
      <c r="AL138" s="9"/>
      <c r="AM138" s="57" t="e">
        <f t="shared" si="259"/>
        <v>#N/A</v>
      </c>
      <c r="AN138" s="10" t="e">
        <f t="shared" si="260"/>
        <v>#N/A</v>
      </c>
      <c r="AO138" s="40" t="e">
        <f t="shared" si="261"/>
        <v>#N/A</v>
      </c>
      <c r="AP138" s="9"/>
      <c r="AQ138" s="71" t="str">
        <f t="shared" si="262"/>
        <v/>
      </c>
      <c r="AR138" s="10" t="str">
        <f>IF(AND(Sufficient_data="Yes",Include_study="Yes",Subgroup&lt;&gt;""),IF(COUNTIFS(Input!F$2:F137,"="&amp;"Yes",Input!C$2:C137,"="&amp;"Yes",Input!G$2:G137,"="&amp;Subgroup)&gt;0,"",Subgroup),"")</f>
        <v/>
      </c>
      <c r="AS138" s="26" t="str">
        <f t="shared" si="263"/>
        <v/>
      </c>
      <c r="AT138" s="14" t="str">
        <f t="shared" si="264"/>
        <v/>
      </c>
      <c r="AU138" s="10" t="str">
        <f t="shared" si="265"/>
        <v/>
      </c>
      <c r="AV138" s="19" t="str">
        <f t="shared" si="266"/>
        <v/>
      </c>
      <c r="AW138" s="10" t="str">
        <f t="shared" si="267"/>
        <v/>
      </c>
      <c r="AX138" s="10" t="str">
        <f t="shared" si="268"/>
        <v/>
      </c>
      <c r="AY138" s="10" t="str">
        <f t="shared" si="293"/>
        <v/>
      </c>
      <c r="AZ138" s="10" t="str">
        <f t="shared" si="269"/>
        <v/>
      </c>
      <c r="BA138" s="10" t="str">
        <f t="shared" si="270"/>
        <v/>
      </c>
      <c r="BB138" s="10" t="str">
        <f t="shared" si="294"/>
        <v/>
      </c>
      <c r="BC138" s="10" t="str">
        <f t="shared" si="271"/>
        <v/>
      </c>
      <c r="BD138" s="26" t="str">
        <f t="shared" si="272"/>
        <v/>
      </c>
      <c r="BE138" s="10" t="str">
        <f t="shared" si="295"/>
        <v/>
      </c>
      <c r="BF138" s="10" t="str">
        <f t="shared" si="296"/>
        <v/>
      </c>
      <c r="BG138" s="10" t="str">
        <f t="shared" si="273"/>
        <v/>
      </c>
      <c r="BH138" s="10" t="str">
        <f t="shared" si="274"/>
        <v/>
      </c>
      <c r="BI138" s="10" t="str">
        <f t="shared" si="297"/>
        <v/>
      </c>
      <c r="BJ138" s="10" t="str">
        <f t="shared" si="298"/>
        <v/>
      </c>
      <c r="BK138" s="10" t="str">
        <f t="shared" si="275"/>
        <v/>
      </c>
      <c r="BL138" s="10" t="str">
        <f t="shared" si="276"/>
        <v/>
      </c>
      <c r="BM138" s="10" t="str">
        <f t="shared" si="277"/>
        <v/>
      </c>
      <c r="BN138" s="10" t="e">
        <f t="shared" si="278"/>
        <v>#N/A</v>
      </c>
      <c r="BO138" s="10" t="str">
        <f t="shared" si="279"/>
        <v/>
      </c>
      <c r="BP138" s="10" t="str">
        <f t="shared" si="280"/>
        <v/>
      </c>
      <c r="BQ138" s="10" t="str">
        <f t="shared" si="299"/>
        <v/>
      </c>
      <c r="BR138" s="28" t="str">
        <f t="shared" si="281"/>
        <v/>
      </c>
      <c r="BS138" s="40" t="str">
        <f t="shared" si="306"/>
        <v/>
      </c>
      <c r="BX138" s="138"/>
      <c r="BY138" s="10" t="e">
        <f t="shared" si="243"/>
        <v>#N/A</v>
      </c>
      <c r="BZ138" s="10" t="e">
        <f t="shared" si="244"/>
        <v>#N/A</v>
      </c>
      <c r="CA138" s="10" t="str">
        <f t="shared" si="245"/>
        <v/>
      </c>
      <c r="CB138" s="10" t="str">
        <f>IF(AND(Sufficient_data="Yes",Include_study="Yes",Moderator&lt;&gt;""),'Moderator Analysis'!F:F-CL$2,"")</f>
        <v/>
      </c>
      <c r="CC138" s="10" t="str">
        <f>IF(AND(Sufficient_data="Yes",Include_study="Yes",Moderator&lt;&gt;""),'Moderator Analysis'!E:E-CL$3,"")</f>
        <v/>
      </c>
      <c r="CD138" s="40" t="str">
        <f>IF(AND(Sufficient_data="Yes",Include_study="Yes",Moderator&lt;&gt;""),CA:CA*('Moderator Analysis'!F:F-CL$5-CL$4*'Moderator Analysis'!E:E)^2,"")</f>
        <v/>
      </c>
      <c r="CE138" s="9"/>
      <c r="CF138" s="75" t="str">
        <f t="shared" si="282"/>
        <v/>
      </c>
      <c r="CG138" s="18" t="str">
        <f>IF(AND(Sufficient_data="Yes",Include_study="Yes",CF138&lt;&gt;""),'Moderator Analysis'!F:F-'Moderator Analysis'!J$37,"")</f>
        <v/>
      </c>
      <c r="CH138" s="18" t="str">
        <f>IF(AND(Sufficient_data="Yes",Include_study="Yes",CF138&lt;&gt;""),'Moderator Analysis'!E:E-SUMPRODUCT('Moderator Analysis'!E:E,CF:CF)/SUM(CF:CF),"")</f>
        <v/>
      </c>
      <c r="CI138" s="79" t="str">
        <f>IF(AND(Sufficient_data="Yes",Include_study="Yes",CF138&lt;&gt;""),CF:CF*('Moderator Analysis'!F:F-'Moderator Analysis'!J$29-'Moderator Analysis'!J$30*'Moderator Analysis'!E:E)^2,"")</f>
        <v/>
      </c>
      <c r="CN138" s="138"/>
      <c r="CO138" s="140"/>
      <c r="CP138" s="28" t="str">
        <f>IF(AND(Include_study="Yes",Sufficient_data="Yes"),1/'Publication Bias Analysis'!F138^2,"")</f>
        <v/>
      </c>
      <c r="CQ138" s="28" t="str">
        <f>IF(AND(Include_study="Yes",Sufficient_data="Yes"),1/('Publication Bias Analysis'!F:F^2+IF(Additional_model="Fixed effect",0,Calculations!DD$11)),"")</f>
        <v/>
      </c>
      <c r="CR138" s="28" t="str">
        <f>IF(AND(Include_study="Yes",Sufficient_data="Yes"),1/('Publication Bias Analysis'!F:F^2+IF(Additional_model="Fixed effect",0,'Publication Bias Analysis'!L$32)),"")</f>
        <v/>
      </c>
      <c r="CS138" s="28" t="str">
        <f>IF(AND(Include_study="Yes",Sufficient_data="Yes"),'Publication Bias Analysis'!E:E-IF(Trim_and_fill="Off",'Publication Bias Analysis'!I$29,'Publication Bias Analysis'!I$37),"")</f>
        <v/>
      </c>
      <c r="CT138" s="28" t="str">
        <f t="shared" si="300"/>
        <v/>
      </c>
      <c r="CU138" s="28" t="str">
        <f t="shared" si="301"/>
        <v/>
      </c>
      <c r="CV138" s="90" t="str">
        <f t="shared" si="302"/>
        <v/>
      </c>
      <c r="CW138" s="89" t="str">
        <f>IF(AND(Include_study="Yes",Sufficient_data="Yes"),CV:CV+IF(DH:DH&lt;0,-1,1)*COUNTIF(CV$2:CV137,CV:CV),"")</f>
        <v/>
      </c>
      <c r="CX138" s="89" t="str">
        <f>IF(AND(Include_study="Yes",Sufficient_data="Yes"),RANK(DL:DL,DL:DL,1)*IF(DK:DK&lt;0,-1,1)+IF(DK:DK&lt;0,-1,1)*COUNTIF(CV$2:CV137,CV:CV),"")</f>
        <v/>
      </c>
      <c r="CY138" s="89" t="str">
        <f>IF(AND(Include_study="Yes",Sufficient_data="Yes"),RANK(DO:DO,DO:DO,1)*IF(DN:DN&lt;0,-1,1)+IF(DN:DN&lt;0,-1,1)*COUNTIF(CV$2:CV137,CV:CV),"")</f>
        <v/>
      </c>
      <c r="CZ138" s="10" t="e">
        <f>IF(AND(Include_study="Yes",Sufficient_data="Yes"),'Publication Bias Analysis'!E:E,NA())</f>
        <v>#N/A</v>
      </c>
      <c r="DA138" s="40" t="e">
        <f>IF(AND(Include_study="Yes",Sufficient_data="Yes"),'Publication Bias Analysis'!F:F,NA())</f>
        <v>#N/A</v>
      </c>
      <c r="DG138" s="133"/>
      <c r="DH138" s="28" t="str">
        <f>IF(AND(Include_study="Yes",Sufficient_data="Yes"),IF('Publication Bias Analysis'!L$38="Left",CZ:CZ-'Publication Bias Analysis'!I$29,'Publication Bias Analysis'!I$29-'Publication Bias Analysis'!E:E),"")</f>
        <v/>
      </c>
      <c r="DI138" s="28" t="str">
        <f t="shared" si="308"/>
        <v/>
      </c>
      <c r="DJ138" s="40" t="str">
        <f>IF(AND(Include_study="Yes",Sufficient_data="Yes"),1/('Publication Bias Analysis'!F:F^2+IF(Additional_model="Fixed effect",0,$DS$6)),"")</f>
        <v/>
      </c>
      <c r="DK138" s="28" t="str">
        <f>IF(AND(Include_study="Yes",Sufficient_data="Yes"),IF('Publication Bias Analysis'!L$38="Left",CZ:CZ-DS$3,DS$3-'Publication Bias Analysis'!E:E),"")</f>
        <v/>
      </c>
      <c r="DL138" s="28" t="str">
        <f t="shared" si="309"/>
        <v/>
      </c>
      <c r="DM138" s="40" t="str">
        <f>IF(AND(DK138&lt;&gt;"",CW138&lt;=MAX(CW:CW)-DS$7),1/('Publication Bias Analysis'!F:F^2+IF(Additional_model="Fixed effect",0,$DS$13)),"")</f>
        <v/>
      </c>
      <c r="DN138" s="10" t="str">
        <f>IF(AND(Include_study="Yes",Sufficient_data="Yes"),IF('Publication Bias Analysis'!L$38="Left",CZ:CZ-DS$10,DS$10-CZ:CZ),"")</f>
        <v/>
      </c>
      <c r="DO138" s="10" t="str">
        <f t="shared" si="310"/>
        <v/>
      </c>
      <c r="DP138" s="40" t="str">
        <f t="shared" si="303"/>
        <v/>
      </c>
      <c r="EG138" s="133"/>
      <c r="EH138" s="10" t="str">
        <f t="shared" si="304"/>
        <v/>
      </c>
      <c r="EI138" s="40" t="str">
        <f>IF(AND(Include_study="Yes",Sufficient_data="Yes"),Z_score-('Publication Bias Analysis'!P$3+'Publication Bias Analysis'!P$4*Inverse_standard_error),"")</f>
        <v/>
      </c>
      <c r="EK138" s="133"/>
      <c r="EL138" s="10" t="str">
        <f>IF(AND(Include_study="Yes",Sufficient_data="Yes"),(CZ:CZ-SUMPRODUCT(Calculations!CP:CP,'Publication Bias Analysis'!E:E)/SUM(Calculations!CP:CP))/(SQRT(EM:EM)),"")</f>
        <v/>
      </c>
      <c r="EM138" s="10" t="str">
        <f>IF(AND(Include_study="Yes",Sufficient_data="Yes"),'Publication Bias Analysis'!F:F^2-1/(SUM(Calculations!CP:CP)),"")</f>
        <v/>
      </c>
      <c r="EN138" s="14" t="str">
        <f t="shared" si="311"/>
        <v/>
      </c>
      <c r="EO138" s="14" t="str">
        <f t="shared" si="312"/>
        <v/>
      </c>
      <c r="EP138" s="14" t="str">
        <f>IF(AND(Include_study="Yes",Sufficient_data="Yes"),COUNTIFS(EN$2:EN137,"&lt;"&amp;EN138,EO$2:EO137,"&lt;"&amp;EO138)+COUNTIFS(EN139:EN$201,"&lt;"&amp;EN138,EO139:EO$201,"&lt;"&amp;EO138)+COUNTIFS(EN$2:EN137,"&gt;"&amp;EN138,EO$2:EO137,"&gt;"&amp;EO138)+COUNTIFS(EN139:EN$201,"&gt;"&amp;EN138,EO139:EO$201,"&gt;"&amp;EO138),"")</f>
        <v/>
      </c>
      <c r="EQ138" s="83" t="str">
        <f>IF(AND(Include_study="Yes",Sufficient_data="Yes"),COUNTIFS(EN$2:EN137,"&lt;"&amp;EN138,EO$2:EO137,"&gt;"&amp;EO138)+COUNTIFS(EN139:EN$201,"&lt;"&amp;EN138,EO139:EO$201,"&gt;"&amp;EO138)+COUNTIFS(EN$2:EN137,"&gt;"&amp;EN138,EO$2:EO137,"&lt;"&amp;EO138)+COUNTIFS(EN139:EN$201,"&gt;"&amp;EN138,EO139:EO$201,"&lt;"&amp;EO138),"")</f>
        <v/>
      </c>
      <c r="ES138" s="133"/>
      <c r="EX138" s="133"/>
      <c r="EY138" s="10" t="e">
        <f t="shared" si="250"/>
        <v>#N/A</v>
      </c>
      <c r="EZ138" s="10" t="e">
        <f t="shared" si="251"/>
        <v>#N/A</v>
      </c>
      <c r="FA138" s="10" t="str">
        <f t="shared" si="252"/>
        <v/>
      </c>
      <c r="FB138" s="40" t="str">
        <f>IF(AND(Include_study="Yes",Sufficient_data="Yes"),Z_score-('Publication Bias Analysis'!AK166+'Publication Bias Analysis'!AK$31*Inverse_standard_error),"")</f>
        <v/>
      </c>
      <c r="FH138" s="133"/>
      <c r="FI138" s="14" t="str">
        <f>IF(Z_score&lt;&gt;"",RANK('Publication Bias Analysis'!AS:AS,'Publication Bias Analysis'!AS:AS,1)+COUNTIF('Publication Bias Analysis'!AS$2:AS137,'Publication Bias Analysis'!AS138),"")</f>
        <v/>
      </c>
      <c r="FJ138" s="10" t="str">
        <f t="shared" si="305"/>
        <v/>
      </c>
      <c r="FK138" s="10" t="e">
        <f>IF(AND(Include_study="Yes",Sufficient_data="Yes"),'Publication Bias Analysis'!AR138,NA())</f>
        <v>#N/A</v>
      </c>
      <c r="FL138" s="28" t="e">
        <f>IF(AND(Include_study="Yes",Sufficient_data="Yes"),'Publication Bias Analysis'!AS138,NA())</f>
        <v>#N/A</v>
      </c>
      <c r="FM138" s="10" t="str">
        <f>IF(AND(Include_study="Yes",Sufficient_data="Yes"),'Publication Bias Analysis'!AR:AR-AVERAGE('Publication Bias Analysis'!AR:AR),"")</f>
        <v/>
      </c>
      <c r="FN138" s="40" t="str">
        <f>IF(AND(Include_study="Yes",Sufficient_data="Yes"),FL:FL-('Publication Bias Analysis'!AV$30+FK:FK*'Publication Bias Analysis'!AV$31),"")</f>
        <v/>
      </c>
      <c r="FT138" s="133"/>
      <c r="FU138" s="10" t="str">
        <f t="shared" si="254"/>
        <v/>
      </c>
      <c r="FV138" s="19" t="str">
        <f t="shared" si="283"/>
        <v/>
      </c>
      <c r="FW138" s="40" t="str">
        <f t="shared" si="307"/>
        <v/>
      </c>
    </row>
    <row r="139" spans="1:179" x14ac:dyDescent="0.2">
      <c r="A139" s="129"/>
      <c r="B139" s="26" t="str">
        <f t="shared" si="255"/>
        <v/>
      </c>
      <c r="C139" s="26" t="str">
        <f>IF(B139&lt;&gt;"",IF(B139=0,COUNTIF(B$2:B138,0)+1,COUNTIF(B$2:B138,B139)+B139+COUNTIF(B:B,0)),"")</f>
        <v/>
      </c>
      <c r="D139" s="26" t="str">
        <f t="shared" si="216"/>
        <v/>
      </c>
      <c r="E139" s="10" t="str">
        <f>IF(AND(Sufficient_data="Yes",Include_study="Yes",Input!Study_name&lt;&gt;""),Input!Study_name,"")</f>
        <v/>
      </c>
      <c r="F139" s="10" t="str">
        <f>IF(AND(Sufficient_data="Yes",Include_study="Yes"),Input!Correlation,"")</f>
        <v/>
      </c>
      <c r="G139" s="10" t="str">
        <f t="shared" si="217"/>
        <v/>
      </c>
      <c r="H139" s="10" t="str">
        <f>IF(AND(Sufficient_data="Yes",Include_study="Yes"),Input!Number_of_subjects,"")</f>
        <v/>
      </c>
      <c r="I139" s="10" t="str">
        <f t="shared" si="218"/>
        <v/>
      </c>
      <c r="J139" s="10" t="str">
        <f t="shared" si="219"/>
        <v/>
      </c>
      <c r="K139" s="10" t="str">
        <f t="shared" si="220"/>
        <v/>
      </c>
      <c r="L139" s="10" t="str">
        <f t="shared" si="221"/>
        <v/>
      </c>
      <c r="M139" s="10" t="str">
        <f t="shared" si="284"/>
        <v/>
      </c>
      <c r="N139" s="10" t="str">
        <f t="shared" si="285"/>
        <v/>
      </c>
      <c r="O139" s="106" t="str">
        <f t="shared" si="286"/>
        <v/>
      </c>
      <c r="P139" s="68" t="str">
        <f t="shared" si="287"/>
        <v/>
      </c>
      <c r="R139" s="57" t="e">
        <f t="shared" si="226"/>
        <v>#N/A</v>
      </c>
      <c r="S139" s="10" t="e">
        <f t="shared" si="227"/>
        <v>#N/A</v>
      </c>
      <c r="T139" s="40" t="e">
        <f t="shared" si="228"/>
        <v>#N/A</v>
      </c>
      <c r="Y139" s="129"/>
      <c r="Z139" s="26" t="str">
        <f t="shared" si="288"/>
        <v/>
      </c>
      <c r="AA139" s="26" t="str">
        <f>IF(AND(Sufficient_data="Yes",Include_study="Yes",Input!Study_name&lt;&gt;"",Subgroup&lt;&gt;""),Input!Study_name,"")</f>
        <v/>
      </c>
      <c r="AB139" s="10" t="str">
        <f t="shared" si="230"/>
        <v/>
      </c>
      <c r="AC139" s="10" t="str">
        <f>IF(AND(Sufficient_data="Yes",Include_study="Yes",Subgroup&lt;&gt;""),Input!Correlation,"")</f>
        <v/>
      </c>
      <c r="AD139" s="10" t="str">
        <f t="shared" si="256"/>
        <v/>
      </c>
      <c r="AE139" s="10" t="str">
        <f t="shared" si="231"/>
        <v/>
      </c>
      <c r="AF139" s="10" t="str">
        <f t="shared" si="257"/>
        <v/>
      </c>
      <c r="AG139" s="10" t="str">
        <f t="shared" si="289"/>
        <v/>
      </c>
      <c r="AH139" s="4" t="str">
        <f t="shared" si="258"/>
        <v/>
      </c>
      <c r="AI139" s="35" t="str">
        <f t="shared" si="290"/>
        <v/>
      </c>
      <c r="AJ139" s="108" t="str">
        <f t="shared" si="291"/>
        <v/>
      </c>
      <c r="AK139" s="68" t="str">
        <f t="shared" si="292"/>
        <v/>
      </c>
      <c r="AL139" s="9"/>
      <c r="AM139" s="57" t="e">
        <f t="shared" si="259"/>
        <v>#N/A</v>
      </c>
      <c r="AN139" s="10" t="e">
        <f t="shared" si="260"/>
        <v>#N/A</v>
      </c>
      <c r="AO139" s="40" t="e">
        <f t="shared" si="261"/>
        <v>#N/A</v>
      </c>
      <c r="AP139" s="9"/>
      <c r="AQ139" s="71" t="str">
        <f t="shared" si="262"/>
        <v/>
      </c>
      <c r="AR139" s="10" t="str">
        <f>IF(AND(Sufficient_data="Yes",Include_study="Yes",Subgroup&lt;&gt;""),IF(COUNTIFS(Input!F$2:F138,"="&amp;"Yes",Input!C$2:C138,"="&amp;"Yes",Input!G$2:G138,"="&amp;Subgroup)&gt;0,"",Subgroup),"")</f>
        <v/>
      </c>
      <c r="AS139" s="26" t="str">
        <f t="shared" si="263"/>
        <v/>
      </c>
      <c r="AT139" s="14" t="str">
        <f t="shared" si="264"/>
        <v/>
      </c>
      <c r="AU139" s="10" t="str">
        <f t="shared" si="265"/>
        <v/>
      </c>
      <c r="AV139" s="19" t="str">
        <f t="shared" si="266"/>
        <v/>
      </c>
      <c r="AW139" s="10" t="str">
        <f t="shared" si="267"/>
        <v/>
      </c>
      <c r="AX139" s="10" t="str">
        <f t="shared" si="268"/>
        <v/>
      </c>
      <c r="AY139" s="10" t="str">
        <f t="shared" si="293"/>
        <v/>
      </c>
      <c r="AZ139" s="10" t="str">
        <f t="shared" si="269"/>
        <v/>
      </c>
      <c r="BA139" s="10" t="str">
        <f t="shared" si="270"/>
        <v/>
      </c>
      <c r="BB139" s="10" t="str">
        <f t="shared" si="294"/>
        <v/>
      </c>
      <c r="BC139" s="10" t="str">
        <f t="shared" si="271"/>
        <v/>
      </c>
      <c r="BD139" s="26" t="str">
        <f t="shared" si="272"/>
        <v/>
      </c>
      <c r="BE139" s="10" t="str">
        <f t="shared" si="295"/>
        <v/>
      </c>
      <c r="BF139" s="10" t="str">
        <f t="shared" si="296"/>
        <v/>
      </c>
      <c r="BG139" s="10" t="str">
        <f t="shared" si="273"/>
        <v/>
      </c>
      <c r="BH139" s="10" t="str">
        <f t="shared" si="274"/>
        <v/>
      </c>
      <c r="BI139" s="10" t="str">
        <f t="shared" si="297"/>
        <v/>
      </c>
      <c r="BJ139" s="10" t="str">
        <f t="shared" si="298"/>
        <v/>
      </c>
      <c r="BK139" s="10" t="str">
        <f t="shared" si="275"/>
        <v/>
      </c>
      <c r="BL139" s="10" t="str">
        <f t="shared" si="276"/>
        <v/>
      </c>
      <c r="BM139" s="10" t="str">
        <f t="shared" si="277"/>
        <v/>
      </c>
      <c r="BN139" s="10" t="e">
        <f t="shared" si="278"/>
        <v>#N/A</v>
      </c>
      <c r="BO139" s="10" t="str">
        <f t="shared" si="279"/>
        <v/>
      </c>
      <c r="BP139" s="10" t="str">
        <f t="shared" si="280"/>
        <v/>
      </c>
      <c r="BQ139" s="10" t="str">
        <f t="shared" si="299"/>
        <v/>
      </c>
      <c r="BR139" s="28" t="str">
        <f t="shared" si="281"/>
        <v/>
      </c>
      <c r="BS139" s="40" t="str">
        <f t="shared" si="306"/>
        <v/>
      </c>
      <c r="BX139" s="138"/>
      <c r="BY139" s="10" t="e">
        <f t="shared" si="243"/>
        <v>#N/A</v>
      </c>
      <c r="BZ139" s="10" t="e">
        <f t="shared" si="244"/>
        <v>#N/A</v>
      </c>
      <c r="CA139" s="10" t="str">
        <f t="shared" si="245"/>
        <v/>
      </c>
      <c r="CB139" s="10" t="str">
        <f>IF(AND(Sufficient_data="Yes",Include_study="Yes",Moderator&lt;&gt;""),'Moderator Analysis'!F:F-CL$2,"")</f>
        <v/>
      </c>
      <c r="CC139" s="10" t="str">
        <f>IF(AND(Sufficient_data="Yes",Include_study="Yes",Moderator&lt;&gt;""),'Moderator Analysis'!E:E-CL$3,"")</f>
        <v/>
      </c>
      <c r="CD139" s="40" t="str">
        <f>IF(AND(Sufficient_data="Yes",Include_study="Yes",Moderator&lt;&gt;""),CA:CA*('Moderator Analysis'!F:F-CL$5-CL$4*'Moderator Analysis'!E:E)^2,"")</f>
        <v/>
      </c>
      <c r="CE139" s="9"/>
      <c r="CF139" s="75" t="str">
        <f t="shared" si="282"/>
        <v/>
      </c>
      <c r="CG139" s="18" t="str">
        <f>IF(AND(Sufficient_data="Yes",Include_study="Yes",CF139&lt;&gt;""),'Moderator Analysis'!F:F-'Moderator Analysis'!J$37,"")</f>
        <v/>
      </c>
      <c r="CH139" s="18" t="str">
        <f>IF(AND(Sufficient_data="Yes",Include_study="Yes",CF139&lt;&gt;""),'Moderator Analysis'!E:E-SUMPRODUCT('Moderator Analysis'!E:E,CF:CF)/SUM(CF:CF),"")</f>
        <v/>
      </c>
      <c r="CI139" s="79" t="str">
        <f>IF(AND(Sufficient_data="Yes",Include_study="Yes",CF139&lt;&gt;""),CF:CF*('Moderator Analysis'!F:F-'Moderator Analysis'!J$29-'Moderator Analysis'!J$30*'Moderator Analysis'!E:E)^2,"")</f>
        <v/>
      </c>
      <c r="CN139" s="138"/>
      <c r="CO139" s="140"/>
      <c r="CP139" s="28" t="str">
        <f>IF(AND(Include_study="Yes",Sufficient_data="Yes"),1/'Publication Bias Analysis'!F139^2,"")</f>
        <v/>
      </c>
      <c r="CQ139" s="28" t="str">
        <f>IF(AND(Include_study="Yes",Sufficient_data="Yes"),1/('Publication Bias Analysis'!F:F^2+IF(Additional_model="Fixed effect",0,Calculations!DD$11)),"")</f>
        <v/>
      </c>
      <c r="CR139" s="28" t="str">
        <f>IF(AND(Include_study="Yes",Sufficient_data="Yes"),1/('Publication Bias Analysis'!F:F^2+IF(Additional_model="Fixed effect",0,'Publication Bias Analysis'!L$32)),"")</f>
        <v/>
      </c>
      <c r="CS139" s="28" t="str">
        <f>IF(AND(Include_study="Yes",Sufficient_data="Yes"),'Publication Bias Analysis'!E:E-IF(Trim_and_fill="Off",'Publication Bias Analysis'!I$29,'Publication Bias Analysis'!I$37),"")</f>
        <v/>
      </c>
      <c r="CT139" s="28" t="str">
        <f t="shared" si="300"/>
        <v/>
      </c>
      <c r="CU139" s="28" t="str">
        <f t="shared" si="301"/>
        <v/>
      </c>
      <c r="CV139" s="90" t="str">
        <f t="shared" si="302"/>
        <v/>
      </c>
      <c r="CW139" s="89" t="str">
        <f>IF(AND(Include_study="Yes",Sufficient_data="Yes"),CV:CV+IF(DH:DH&lt;0,-1,1)*COUNTIF(CV$2:CV138,CV:CV),"")</f>
        <v/>
      </c>
      <c r="CX139" s="89" t="str">
        <f>IF(AND(Include_study="Yes",Sufficient_data="Yes"),RANK(DL:DL,DL:DL,1)*IF(DK:DK&lt;0,-1,1)+IF(DK:DK&lt;0,-1,1)*COUNTIF(CV$2:CV138,CV:CV),"")</f>
        <v/>
      </c>
      <c r="CY139" s="89" t="str">
        <f>IF(AND(Include_study="Yes",Sufficient_data="Yes"),RANK(DO:DO,DO:DO,1)*IF(DN:DN&lt;0,-1,1)+IF(DN:DN&lt;0,-1,1)*COUNTIF(CV$2:CV138,CV:CV),"")</f>
        <v/>
      </c>
      <c r="CZ139" s="10" t="e">
        <f>IF(AND(Include_study="Yes",Sufficient_data="Yes"),'Publication Bias Analysis'!E:E,NA())</f>
        <v>#N/A</v>
      </c>
      <c r="DA139" s="40" t="e">
        <f>IF(AND(Include_study="Yes",Sufficient_data="Yes"),'Publication Bias Analysis'!F:F,NA())</f>
        <v>#N/A</v>
      </c>
      <c r="DG139" s="133"/>
      <c r="DH139" s="28" t="str">
        <f>IF(AND(Include_study="Yes",Sufficient_data="Yes"),IF('Publication Bias Analysis'!L$38="Left",CZ:CZ-'Publication Bias Analysis'!I$29,'Publication Bias Analysis'!I$29-'Publication Bias Analysis'!E:E),"")</f>
        <v/>
      </c>
      <c r="DI139" s="28" t="str">
        <f t="shared" si="308"/>
        <v/>
      </c>
      <c r="DJ139" s="40" t="str">
        <f>IF(AND(Include_study="Yes",Sufficient_data="Yes"),1/('Publication Bias Analysis'!F:F^2+IF(Additional_model="Fixed effect",0,$DS$6)),"")</f>
        <v/>
      </c>
      <c r="DK139" s="28" t="str">
        <f>IF(AND(Include_study="Yes",Sufficient_data="Yes"),IF('Publication Bias Analysis'!L$38="Left",CZ:CZ-DS$3,DS$3-'Publication Bias Analysis'!E:E),"")</f>
        <v/>
      </c>
      <c r="DL139" s="28" t="str">
        <f t="shared" si="309"/>
        <v/>
      </c>
      <c r="DM139" s="40" t="str">
        <f>IF(AND(DK139&lt;&gt;"",CW139&lt;=MAX(CW:CW)-DS$7),1/('Publication Bias Analysis'!F:F^2+IF(Additional_model="Fixed effect",0,$DS$13)),"")</f>
        <v/>
      </c>
      <c r="DN139" s="10" t="str">
        <f>IF(AND(Include_study="Yes",Sufficient_data="Yes"),IF('Publication Bias Analysis'!L$38="Left",CZ:CZ-DS$10,DS$10-CZ:CZ),"")</f>
        <v/>
      </c>
      <c r="DO139" s="10" t="str">
        <f t="shared" si="310"/>
        <v/>
      </c>
      <c r="DP139" s="40" t="str">
        <f t="shared" si="303"/>
        <v/>
      </c>
      <c r="EG139" s="133"/>
      <c r="EH139" s="10" t="str">
        <f t="shared" si="304"/>
        <v/>
      </c>
      <c r="EI139" s="40" t="str">
        <f>IF(AND(Include_study="Yes",Sufficient_data="Yes"),Z_score-('Publication Bias Analysis'!P$3+'Publication Bias Analysis'!P$4*Inverse_standard_error),"")</f>
        <v/>
      </c>
      <c r="EK139" s="133"/>
      <c r="EL139" s="10" t="str">
        <f>IF(AND(Include_study="Yes",Sufficient_data="Yes"),(CZ:CZ-SUMPRODUCT(Calculations!CP:CP,'Publication Bias Analysis'!E:E)/SUM(Calculations!CP:CP))/(SQRT(EM:EM)),"")</f>
        <v/>
      </c>
      <c r="EM139" s="10" t="str">
        <f>IF(AND(Include_study="Yes",Sufficient_data="Yes"),'Publication Bias Analysis'!F:F^2-1/(SUM(Calculations!CP:CP)),"")</f>
        <v/>
      </c>
      <c r="EN139" s="14" t="str">
        <f t="shared" si="311"/>
        <v/>
      </c>
      <c r="EO139" s="14" t="str">
        <f t="shared" si="312"/>
        <v/>
      </c>
      <c r="EP139" s="14" t="str">
        <f>IF(AND(Include_study="Yes",Sufficient_data="Yes"),COUNTIFS(EN$2:EN138,"&lt;"&amp;EN139,EO$2:EO138,"&lt;"&amp;EO139)+COUNTIFS(EN140:EN$201,"&lt;"&amp;EN139,EO140:EO$201,"&lt;"&amp;EO139)+COUNTIFS(EN$2:EN138,"&gt;"&amp;EN139,EO$2:EO138,"&gt;"&amp;EO139)+COUNTIFS(EN140:EN$201,"&gt;"&amp;EN139,EO140:EO$201,"&gt;"&amp;EO139),"")</f>
        <v/>
      </c>
      <c r="EQ139" s="83" t="str">
        <f>IF(AND(Include_study="Yes",Sufficient_data="Yes"),COUNTIFS(EN$2:EN138,"&lt;"&amp;EN139,EO$2:EO138,"&gt;"&amp;EO139)+COUNTIFS(EN140:EN$201,"&lt;"&amp;EN139,EO140:EO$201,"&gt;"&amp;EO139)+COUNTIFS(EN$2:EN138,"&gt;"&amp;EN139,EO$2:EO138,"&lt;"&amp;EO139)+COUNTIFS(EN140:EN$201,"&gt;"&amp;EN139,EO140:EO$201,"&lt;"&amp;EO139),"")</f>
        <v/>
      </c>
      <c r="ES139" s="133"/>
      <c r="EX139" s="133"/>
      <c r="EY139" s="10" t="e">
        <f t="shared" si="250"/>
        <v>#N/A</v>
      </c>
      <c r="EZ139" s="10" t="e">
        <f t="shared" si="251"/>
        <v>#N/A</v>
      </c>
      <c r="FA139" s="10" t="str">
        <f t="shared" si="252"/>
        <v/>
      </c>
      <c r="FB139" s="40" t="str">
        <f>IF(AND(Include_study="Yes",Sufficient_data="Yes"),Z_score-('Publication Bias Analysis'!AK167+'Publication Bias Analysis'!AK$31*Inverse_standard_error),"")</f>
        <v/>
      </c>
      <c r="FH139" s="133"/>
      <c r="FI139" s="14" t="str">
        <f>IF(Z_score&lt;&gt;"",RANK('Publication Bias Analysis'!AS:AS,'Publication Bias Analysis'!AS:AS,1)+COUNTIF('Publication Bias Analysis'!AS$2:AS138,'Publication Bias Analysis'!AS139),"")</f>
        <v/>
      </c>
      <c r="FJ139" s="10" t="str">
        <f t="shared" si="305"/>
        <v/>
      </c>
      <c r="FK139" s="10" t="e">
        <f>IF(AND(Include_study="Yes",Sufficient_data="Yes"),'Publication Bias Analysis'!AR139,NA())</f>
        <v>#N/A</v>
      </c>
      <c r="FL139" s="28" t="e">
        <f>IF(AND(Include_study="Yes",Sufficient_data="Yes"),'Publication Bias Analysis'!AS139,NA())</f>
        <v>#N/A</v>
      </c>
      <c r="FM139" s="10" t="str">
        <f>IF(AND(Include_study="Yes",Sufficient_data="Yes"),'Publication Bias Analysis'!AR:AR-AVERAGE('Publication Bias Analysis'!AR:AR),"")</f>
        <v/>
      </c>
      <c r="FN139" s="40" t="str">
        <f>IF(AND(Include_study="Yes",Sufficient_data="Yes"),FL:FL-('Publication Bias Analysis'!AV$30+FK:FK*'Publication Bias Analysis'!AV$31),"")</f>
        <v/>
      </c>
      <c r="FT139" s="133"/>
      <c r="FU139" s="10" t="str">
        <f t="shared" si="254"/>
        <v/>
      </c>
      <c r="FV139" s="19" t="str">
        <f t="shared" si="283"/>
        <v/>
      </c>
      <c r="FW139" s="40" t="str">
        <f t="shared" si="307"/>
        <v/>
      </c>
    </row>
    <row r="140" spans="1:179" x14ac:dyDescent="0.2">
      <c r="A140" s="129"/>
      <c r="B140" s="26" t="str">
        <f t="shared" si="255"/>
        <v/>
      </c>
      <c r="C140" s="26" t="str">
        <f>IF(B140&lt;&gt;"",IF(B140=0,COUNTIF(B$2:B139,0)+1,COUNTIF(B$2:B139,B140)+B140+COUNTIF(B:B,0)),"")</f>
        <v/>
      </c>
      <c r="D140" s="26" t="str">
        <f t="shared" si="216"/>
        <v/>
      </c>
      <c r="E140" s="10" t="str">
        <f>IF(AND(Sufficient_data="Yes",Include_study="Yes",Input!Study_name&lt;&gt;""),Input!Study_name,"")</f>
        <v/>
      </c>
      <c r="F140" s="10" t="str">
        <f>IF(AND(Sufficient_data="Yes",Include_study="Yes"),Input!Correlation,"")</f>
        <v/>
      </c>
      <c r="G140" s="10" t="str">
        <f t="shared" si="217"/>
        <v/>
      </c>
      <c r="H140" s="10" t="str">
        <f>IF(AND(Sufficient_data="Yes",Include_study="Yes"),Input!Number_of_subjects,"")</f>
        <v/>
      </c>
      <c r="I140" s="10" t="str">
        <f t="shared" si="218"/>
        <v/>
      </c>
      <c r="J140" s="10" t="str">
        <f t="shared" si="219"/>
        <v/>
      </c>
      <c r="K140" s="10" t="str">
        <f t="shared" si="220"/>
        <v/>
      </c>
      <c r="L140" s="10" t="str">
        <f t="shared" si="221"/>
        <v/>
      </c>
      <c r="M140" s="10" t="str">
        <f t="shared" si="284"/>
        <v/>
      </c>
      <c r="N140" s="10" t="str">
        <f t="shared" si="285"/>
        <v/>
      </c>
      <c r="O140" s="106" t="str">
        <f t="shared" si="286"/>
        <v/>
      </c>
      <c r="P140" s="68" t="str">
        <f t="shared" si="287"/>
        <v/>
      </c>
      <c r="R140" s="57" t="e">
        <f t="shared" si="226"/>
        <v>#N/A</v>
      </c>
      <c r="S140" s="10" t="e">
        <f t="shared" si="227"/>
        <v>#N/A</v>
      </c>
      <c r="T140" s="40" t="e">
        <f t="shared" si="228"/>
        <v>#N/A</v>
      </c>
      <c r="Y140" s="129"/>
      <c r="Z140" s="26" t="str">
        <f t="shared" si="288"/>
        <v/>
      </c>
      <c r="AA140" s="26" t="str">
        <f>IF(AND(Sufficient_data="Yes",Include_study="Yes",Input!Study_name&lt;&gt;"",Subgroup&lt;&gt;""),Input!Study_name,"")</f>
        <v/>
      </c>
      <c r="AB140" s="10" t="str">
        <f t="shared" si="230"/>
        <v/>
      </c>
      <c r="AC140" s="10" t="str">
        <f>IF(AND(Sufficient_data="Yes",Include_study="Yes",Subgroup&lt;&gt;""),Input!Correlation,"")</f>
        <v/>
      </c>
      <c r="AD140" s="10" t="str">
        <f t="shared" si="256"/>
        <v/>
      </c>
      <c r="AE140" s="10" t="str">
        <f t="shared" si="231"/>
        <v/>
      </c>
      <c r="AF140" s="10" t="str">
        <f t="shared" si="257"/>
        <v/>
      </c>
      <c r="AG140" s="10" t="str">
        <f t="shared" si="289"/>
        <v/>
      </c>
      <c r="AH140" s="4" t="str">
        <f t="shared" si="258"/>
        <v/>
      </c>
      <c r="AI140" s="35" t="str">
        <f t="shared" si="290"/>
        <v/>
      </c>
      <c r="AJ140" s="108" t="str">
        <f t="shared" si="291"/>
        <v/>
      </c>
      <c r="AK140" s="68" t="str">
        <f t="shared" si="292"/>
        <v/>
      </c>
      <c r="AL140" s="9"/>
      <c r="AM140" s="57" t="e">
        <f t="shared" si="259"/>
        <v>#N/A</v>
      </c>
      <c r="AN140" s="10" t="e">
        <f t="shared" si="260"/>
        <v>#N/A</v>
      </c>
      <c r="AO140" s="40" t="e">
        <f t="shared" si="261"/>
        <v>#N/A</v>
      </c>
      <c r="AP140" s="9"/>
      <c r="AQ140" s="71" t="str">
        <f t="shared" si="262"/>
        <v/>
      </c>
      <c r="AR140" s="10" t="str">
        <f>IF(AND(Sufficient_data="Yes",Include_study="Yes",Subgroup&lt;&gt;""),IF(COUNTIFS(Input!F$2:F139,"="&amp;"Yes",Input!C$2:C139,"="&amp;"Yes",Input!G$2:G139,"="&amp;Subgroup)&gt;0,"",Subgroup),"")</f>
        <v/>
      </c>
      <c r="AS140" s="26" t="str">
        <f t="shared" si="263"/>
        <v/>
      </c>
      <c r="AT140" s="14" t="str">
        <f t="shared" si="264"/>
        <v/>
      </c>
      <c r="AU140" s="10" t="str">
        <f t="shared" si="265"/>
        <v/>
      </c>
      <c r="AV140" s="19" t="str">
        <f t="shared" si="266"/>
        <v/>
      </c>
      <c r="AW140" s="10" t="str">
        <f t="shared" si="267"/>
        <v/>
      </c>
      <c r="AX140" s="10" t="str">
        <f t="shared" si="268"/>
        <v/>
      </c>
      <c r="AY140" s="10" t="str">
        <f t="shared" si="293"/>
        <v/>
      </c>
      <c r="AZ140" s="10" t="str">
        <f t="shared" si="269"/>
        <v/>
      </c>
      <c r="BA140" s="10" t="str">
        <f t="shared" si="270"/>
        <v/>
      </c>
      <c r="BB140" s="10" t="str">
        <f t="shared" si="294"/>
        <v/>
      </c>
      <c r="BC140" s="10" t="str">
        <f t="shared" si="271"/>
        <v/>
      </c>
      <c r="BD140" s="26" t="str">
        <f t="shared" si="272"/>
        <v/>
      </c>
      <c r="BE140" s="10" t="str">
        <f t="shared" si="295"/>
        <v/>
      </c>
      <c r="BF140" s="10" t="str">
        <f t="shared" si="296"/>
        <v/>
      </c>
      <c r="BG140" s="10" t="str">
        <f t="shared" si="273"/>
        <v/>
      </c>
      <c r="BH140" s="10" t="str">
        <f t="shared" si="274"/>
        <v/>
      </c>
      <c r="BI140" s="10" t="str">
        <f t="shared" si="297"/>
        <v/>
      </c>
      <c r="BJ140" s="10" t="str">
        <f t="shared" si="298"/>
        <v/>
      </c>
      <c r="BK140" s="10" t="str">
        <f t="shared" si="275"/>
        <v/>
      </c>
      <c r="BL140" s="10" t="str">
        <f t="shared" si="276"/>
        <v/>
      </c>
      <c r="BM140" s="10" t="str">
        <f t="shared" si="277"/>
        <v/>
      </c>
      <c r="BN140" s="10" t="e">
        <f t="shared" si="278"/>
        <v>#N/A</v>
      </c>
      <c r="BO140" s="10" t="str">
        <f t="shared" si="279"/>
        <v/>
      </c>
      <c r="BP140" s="10" t="str">
        <f t="shared" si="280"/>
        <v/>
      </c>
      <c r="BQ140" s="10" t="str">
        <f t="shared" si="299"/>
        <v/>
      </c>
      <c r="BR140" s="28" t="str">
        <f t="shared" si="281"/>
        <v/>
      </c>
      <c r="BS140" s="40" t="str">
        <f t="shared" si="306"/>
        <v/>
      </c>
      <c r="BX140" s="138"/>
      <c r="BY140" s="10" t="e">
        <f t="shared" si="243"/>
        <v>#N/A</v>
      </c>
      <c r="BZ140" s="10" t="e">
        <f t="shared" si="244"/>
        <v>#N/A</v>
      </c>
      <c r="CA140" s="10" t="str">
        <f t="shared" si="245"/>
        <v/>
      </c>
      <c r="CB140" s="10" t="str">
        <f>IF(AND(Sufficient_data="Yes",Include_study="Yes",Moderator&lt;&gt;""),'Moderator Analysis'!F:F-CL$2,"")</f>
        <v/>
      </c>
      <c r="CC140" s="10" t="str">
        <f>IF(AND(Sufficient_data="Yes",Include_study="Yes",Moderator&lt;&gt;""),'Moderator Analysis'!E:E-CL$3,"")</f>
        <v/>
      </c>
      <c r="CD140" s="40" t="str">
        <f>IF(AND(Sufficient_data="Yes",Include_study="Yes",Moderator&lt;&gt;""),CA:CA*('Moderator Analysis'!F:F-CL$5-CL$4*'Moderator Analysis'!E:E)^2,"")</f>
        <v/>
      </c>
      <c r="CE140" s="9"/>
      <c r="CF140" s="75" t="str">
        <f t="shared" si="282"/>
        <v/>
      </c>
      <c r="CG140" s="18" t="str">
        <f>IF(AND(Sufficient_data="Yes",Include_study="Yes",CF140&lt;&gt;""),'Moderator Analysis'!F:F-'Moderator Analysis'!J$37,"")</f>
        <v/>
      </c>
      <c r="CH140" s="18" t="str">
        <f>IF(AND(Sufficient_data="Yes",Include_study="Yes",CF140&lt;&gt;""),'Moderator Analysis'!E:E-SUMPRODUCT('Moderator Analysis'!E:E,CF:CF)/SUM(CF:CF),"")</f>
        <v/>
      </c>
      <c r="CI140" s="79" t="str">
        <f>IF(AND(Sufficient_data="Yes",Include_study="Yes",CF140&lt;&gt;""),CF:CF*('Moderator Analysis'!F:F-'Moderator Analysis'!J$29-'Moderator Analysis'!J$30*'Moderator Analysis'!E:E)^2,"")</f>
        <v/>
      </c>
      <c r="CN140" s="138"/>
      <c r="CO140" s="140"/>
      <c r="CP140" s="28" t="str">
        <f>IF(AND(Include_study="Yes",Sufficient_data="Yes"),1/'Publication Bias Analysis'!F140^2,"")</f>
        <v/>
      </c>
      <c r="CQ140" s="28" t="str">
        <f>IF(AND(Include_study="Yes",Sufficient_data="Yes"),1/('Publication Bias Analysis'!F:F^2+IF(Additional_model="Fixed effect",0,Calculations!DD$11)),"")</f>
        <v/>
      </c>
      <c r="CR140" s="28" t="str">
        <f>IF(AND(Include_study="Yes",Sufficient_data="Yes"),1/('Publication Bias Analysis'!F:F^2+IF(Additional_model="Fixed effect",0,'Publication Bias Analysis'!L$32)),"")</f>
        <v/>
      </c>
      <c r="CS140" s="28" t="str">
        <f>IF(AND(Include_study="Yes",Sufficient_data="Yes"),'Publication Bias Analysis'!E:E-IF(Trim_and_fill="Off",'Publication Bias Analysis'!I$29,'Publication Bias Analysis'!I$37),"")</f>
        <v/>
      </c>
      <c r="CT140" s="28" t="str">
        <f t="shared" si="300"/>
        <v/>
      </c>
      <c r="CU140" s="28" t="str">
        <f t="shared" si="301"/>
        <v/>
      </c>
      <c r="CV140" s="90" t="str">
        <f t="shared" si="302"/>
        <v/>
      </c>
      <c r="CW140" s="89" t="str">
        <f>IF(AND(Include_study="Yes",Sufficient_data="Yes"),CV:CV+IF(DH:DH&lt;0,-1,1)*COUNTIF(CV$2:CV139,CV:CV),"")</f>
        <v/>
      </c>
      <c r="CX140" s="89" t="str">
        <f>IF(AND(Include_study="Yes",Sufficient_data="Yes"),RANK(DL:DL,DL:DL,1)*IF(DK:DK&lt;0,-1,1)+IF(DK:DK&lt;0,-1,1)*COUNTIF(CV$2:CV139,CV:CV),"")</f>
        <v/>
      </c>
      <c r="CY140" s="89" t="str">
        <f>IF(AND(Include_study="Yes",Sufficient_data="Yes"),RANK(DO:DO,DO:DO,1)*IF(DN:DN&lt;0,-1,1)+IF(DN:DN&lt;0,-1,1)*COUNTIF(CV$2:CV139,CV:CV),"")</f>
        <v/>
      </c>
      <c r="CZ140" s="10" t="e">
        <f>IF(AND(Include_study="Yes",Sufficient_data="Yes"),'Publication Bias Analysis'!E:E,NA())</f>
        <v>#N/A</v>
      </c>
      <c r="DA140" s="40" t="e">
        <f>IF(AND(Include_study="Yes",Sufficient_data="Yes"),'Publication Bias Analysis'!F:F,NA())</f>
        <v>#N/A</v>
      </c>
      <c r="DG140" s="133"/>
      <c r="DH140" s="28" t="str">
        <f>IF(AND(Include_study="Yes",Sufficient_data="Yes"),IF('Publication Bias Analysis'!L$38="Left",CZ:CZ-'Publication Bias Analysis'!I$29,'Publication Bias Analysis'!I$29-'Publication Bias Analysis'!E:E),"")</f>
        <v/>
      </c>
      <c r="DI140" s="28" t="str">
        <f t="shared" si="308"/>
        <v/>
      </c>
      <c r="DJ140" s="40" t="str">
        <f>IF(AND(Include_study="Yes",Sufficient_data="Yes"),1/('Publication Bias Analysis'!F:F^2+IF(Additional_model="Fixed effect",0,$DS$6)),"")</f>
        <v/>
      </c>
      <c r="DK140" s="28" t="str">
        <f>IF(AND(Include_study="Yes",Sufficient_data="Yes"),IF('Publication Bias Analysis'!L$38="Left",CZ:CZ-DS$3,DS$3-'Publication Bias Analysis'!E:E),"")</f>
        <v/>
      </c>
      <c r="DL140" s="28" t="str">
        <f t="shared" si="309"/>
        <v/>
      </c>
      <c r="DM140" s="40" t="str">
        <f>IF(AND(DK140&lt;&gt;"",CW140&lt;=MAX(CW:CW)-DS$7),1/('Publication Bias Analysis'!F:F^2+IF(Additional_model="Fixed effect",0,$DS$13)),"")</f>
        <v/>
      </c>
      <c r="DN140" s="10" t="str">
        <f>IF(AND(Include_study="Yes",Sufficient_data="Yes"),IF('Publication Bias Analysis'!L$38="Left",CZ:CZ-DS$10,DS$10-CZ:CZ),"")</f>
        <v/>
      </c>
      <c r="DO140" s="10" t="str">
        <f t="shared" si="310"/>
        <v/>
      </c>
      <c r="DP140" s="40" t="str">
        <f t="shared" si="303"/>
        <v/>
      </c>
      <c r="EG140" s="133"/>
      <c r="EH140" s="10" t="str">
        <f t="shared" si="304"/>
        <v/>
      </c>
      <c r="EI140" s="40" t="str">
        <f>IF(AND(Include_study="Yes",Sufficient_data="Yes"),Z_score-('Publication Bias Analysis'!P$3+'Publication Bias Analysis'!P$4*Inverse_standard_error),"")</f>
        <v/>
      </c>
      <c r="EK140" s="133"/>
      <c r="EL140" s="10" t="str">
        <f>IF(AND(Include_study="Yes",Sufficient_data="Yes"),(CZ:CZ-SUMPRODUCT(Calculations!CP:CP,'Publication Bias Analysis'!E:E)/SUM(Calculations!CP:CP))/(SQRT(EM:EM)),"")</f>
        <v/>
      </c>
      <c r="EM140" s="10" t="str">
        <f>IF(AND(Include_study="Yes",Sufficient_data="Yes"),'Publication Bias Analysis'!F:F^2-1/(SUM(Calculations!CP:CP)),"")</f>
        <v/>
      </c>
      <c r="EN140" s="14" t="str">
        <f t="shared" si="311"/>
        <v/>
      </c>
      <c r="EO140" s="14" t="str">
        <f t="shared" si="312"/>
        <v/>
      </c>
      <c r="EP140" s="14" t="str">
        <f>IF(AND(Include_study="Yes",Sufficient_data="Yes"),COUNTIFS(EN$2:EN139,"&lt;"&amp;EN140,EO$2:EO139,"&lt;"&amp;EO140)+COUNTIFS(EN141:EN$201,"&lt;"&amp;EN140,EO141:EO$201,"&lt;"&amp;EO140)+COUNTIFS(EN$2:EN139,"&gt;"&amp;EN140,EO$2:EO139,"&gt;"&amp;EO140)+COUNTIFS(EN141:EN$201,"&gt;"&amp;EN140,EO141:EO$201,"&gt;"&amp;EO140),"")</f>
        <v/>
      </c>
      <c r="EQ140" s="83" t="str">
        <f>IF(AND(Include_study="Yes",Sufficient_data="Yes"),COUNTIFS(EN$2:EN139,"&lt;"&amp;EN140,EO$2:EO139,"&gt;"&amp;EO140)+COUNTIFS(EN141:EN$201,"&lt;"&amp;EN140,EO141:EO$201,"&gt;"&amp;EO140)+COUNTIFS(EN$2:EN139,"&gt;"&amp;EN140,EO$2:EO139,"&lt;"&amp;EO140)+COUNTIFS(EN141:EN$201,"&gt;"&amp;EN140,EO141:EO$201,"&lt;"&amp;EO140),"")</f>
        <v/>
      </c>
      <c r="ES140" s="133"/>
      <c r="EX140" s="133"/>
      <c r="EY140" s="10" t="e">
        <f t="shared" si="250"/>
        <v>#N/A</v>
      </c>
      <c r="EZ140" s="10" t="e">
        <f t="shared" si="251"/>
        <v>#N/A</v>
      </c>
      <c r="FA140" s="10" t="str">
        <f t="shared" si="252"/>
        <v/>
      </c>
      <c r="FB140" s="40" t="str">
        <f>IF(AND(Include_study="Yes",Sufficient_data="Yes"),Z_score-('Publication Bias Analysis'!AK168+'Publication Bias Analysis'!AK$31*Inverse_standard_error),"")</f>
        <v/>
      </c>
      <c r="FH140" s="133"/>
      <c r="FI140" s="14" t="str">
        <f>IF(Z_score&lt;&gt;"",RANK('Publication Bias Analysis'!AS:AS,'Publication Bias Analysis'!AS:AS,1)+COUNTIF('Publication Bias Analysis'!AS$2:AS139,'Publication Bias Analysis'!AS140),"")</f>
        <v/>
      </c>
      <c r="FJ140" s="10" t="str">
        <f t="shared" si="305"/>
        <v/>
      </c>
      <c r="FK140" s="10" t="e">
        <f>IF(AND(Include_study="Yes",Sufficient_data="Yes"),'Publication Bias Analysis'!AR140,NA())</f>
        <v>#N/A</v>
      </c>
      <c r="FL140" s="28" t="e">
        <f>IF(AND(Include_study="Yes",Sufficient_data="Yes"),'Publication Bias Analysis'!AS140,NA())</f>
        <v>#N/A</v>
      </c>
      <c r="FM140" s="10" t="str">
        <f>IF(AND(Include_study="Yes",Sufficient_data="Yes"),'Publication Bias Analysis'!AR:AR-AVERAGE('Publication Bias Analysis'!AR:AR),"")</f>
        <v/>
      </c>
      <c r="FN140" s="40" t="str">
        <f>IF(AND(Include_study="Yes",Sufficient_data="Yes"),FL:FL-('Publication Bias Analysis'!AV$30+FK:FK*'Publication Bias Analysis'!AV$31),"")</f>
        <v/>
      </c>
      <c r="FT140" s="133"/>
      <c r="FU140" s="10" t="str">
        <f t="shared" si="254"/>
        <v/>
      </c>
      <c r="FV140" s="19" t="str">
        <f t="shared" si="283"/>
        <v/>
      </c>
      <c r="FW140" s="40" t="str">
        <f t="shared" si="307"/>
        <v/>
      </c>
    </row>
    <row r="141" spans="1:179" x14ac:dyDescent="0.2">
      <c r="A141" s="129"/>
      <c r="B141" s="26" t="str">
        <f t="shared" si="255"/>
        <v/>
      </c>
      <c r="C141" s="26" t="str">
        <f>IF(B141&lt;&gt;"",IF(B141=0,COUNTIF(B$2:B140,0)+1,COUNTIF(B$2:B140,B141)+B141+COUNTIF(B:B,0)),"")</f>
        <v/>
      </c>
      <c r="D141" s="26" t="str">
        <f t="shared" si="216"/>
        <v/>
      </c>
      <c r="E141" s="10" t="str">
        <f>IF(AND(Sufficient_data="Yes",Include_study="Yes",Input!Study_name&lt;&gt;""),Input!Study_name,"")</f>
        <v/>
      </c>
      <c r="F141" s="10" t="str">
        <f>IF(AND(Sufficient_data="Yes",Include_study="Yes"),Input!Correlation,"")</f>
        <v/>
      </c>
      <c r="G141" s="10" t="str">
        <f t="shared" si="217"/>
        <v/>
      </c>
      <c r="H141" s="10" t="str">
        <f>IF(AND(Sufficient_data="Yes",Include_study="Yes"),Input!Number_of_subjects,"")</f>
        <v/>
      </c>
      <c r="I141" s="10" t="str">
        <f t="shared" si="218"/>
        <v/>
      </c>
      <c r="J141" s="10" t="str">
        <f t="shared" si="219"/>
        <v/>
      </c>
      <c r="K141" s="10" t="str">
        <f t="shared" si="220"/>
        <v/>
      </c>
      <c r="L141" s="10" t="str">
        <f t="shared" si="221"/>
        <v/>
      </c>
      <c r="M141" s="10" t="str">
        <f t="shared" si="284"/>
        <v/>
      </c>
      <c r="N141" s="10" t="str">
        <f t="shared" si="285"/>
        <v/>
      </c>
      <c r="O141" s="106" t="str">
        <f t="shared" si="286"/>
        <v/>
      </c>
      <c r="P141" s="68" t="str">
        <f t="shared" si="287"/>
        <v/>
      </c>
      <c r="R141" s="57" t="e">
        <f t="shared" si="226"/>
        <v>#N/A</v>
      </c>
      <c r="S141" s="10" t="e">
        <f t="shared" si="227"/>
        <v>#N/A</v>
      </c>
      <c r="T141" s="40" t="e">
        <f t="shared" si="228"/>
        <v>#N/A</v>
      </c>
      <c r="Y141" s="129"/>
      <c r="Z141" s="26" t="str">
        <f t="shared" si="288"/>
        <v/>
      </c>
      <c r="AA141" s="26" t="str">
        <f>IF(AND(Sufficient_data="Yes",Include_study="Yes",Input!Study_name&lt;&gt;"",Subgroup&lt;&gt;""),Input!Study_name,"")</f>
        <v/>
      </c>
      <c r="AB141" s="10" t="str">
        <f t="shared" si="230"/>
        <v/>
      </c>
      <c r="AC141" s="10" t="str">
        <f>IF(AND(Sufficient_data="Yes",Include_study="Yes",Subgroup&lt;&gt;""),Input!Correlation,"")</f>
        <v/>
      </c>
      <c r="AD141" s="10" t="str">
        <f t="shared" si="256"/>
        <v/>
      </c>
      <c r="AE141" s="10" t="str">
        <f t="shared" si="231"/>
        <v/>
      </c>
      <c r="AF141" s="10" t="str">
        <f t="shared" si="257"/>
        <v/>
      </c>
      <c r="AG141" s="10" t="str">
        <f t="shared" si="289"/>
        <v/>
      </c>
      <c r="AH141" s="4" t="str">
        <f t="shared" si="258"/>
        <v/>
      </c>
      <c r="AI141" s="35" t="str">
        <f t="shared" si="290"/>
        <v/>
      </c>
      <c r="AJ141" s="108" t="str">
        <f t="shared" si="291"/>
        <v/>
      </c>
      <c r="AK141" s="68" t="str">
        <f t="shared" si="292"/>
        <v/>
      </c>
      <c r="AL141" s="9"/>
      <c r="AM141" s="57" t="e">
        <f t="shared" si="259"/>
        <v>#N/A</v>
      </c>
      <c r="AN141" s="10" t="e">
        <f t="shared" si="260"/>
        <v>#N/A</v>
      </c>
      <c r="AO141" s="40" t="e">
        <f t="shared" si="261"/>
        <v>#N/A</v>
      </c>
      <c r="AP141" s="9"/>
      <c r="AQ141" s="71" t="str">
        <f t="shared" si="262"/>
        <v/>
      </c>
      <c r="AR141" s="10" t="str">
        <f>IF(AND(Sufficient_data="Yes",Include_study="Yes",Subgroup&lt;&gt;""),IF(COUNTIFS(Input!F$2:F140,"="&amp;"Yes",Input!C$2:C140,"="&amp;"Yes",Input!G$2:G140,"="&amp;Subgroup)&gt;0,"",Subgroup),"")</f>
        <v/>
      </c>
      <c r="AS141" s="26" t="str">
        <f t="shared" si="263"/>
        <v/>
      </c>
      <c r="AT141" s="14" t="str">
        <f t="shared" si="264"/>
        <v/>
      </c>
      <c r="AU141" s="10" t="str">
        <f t="shared" si="265"/>
        <v/>
      </c>
      <c r="AV141" s="19" t="str">
        <f t="shared" si="266"/>
        <v/>
      </c>
      <c r="AW141" s="10" t="str">
        <f t="shared" si="267"/>
        <v/>
      </c>
      <c r="AX141" s="10" t="str">
        <f t="shared" si="268"/>
        <v/>
      </c>
      <c r="AY141" s="10" t="str">
        <f t="shared" si="293"/>
        <v/>
      </c>
      <c r="AZ141" s="10" t="str">
        <f t="shared" si="269"/>
        <v/>
      </c>
      <c r="BA141" s="10" t="str">
        <f t="shared" si="270"/>
        <v/>
      </c>
      <c r="BB141" s="10" t="str">
        <f t="shared" si="294"/>
        <v/>
      </c>
      <c r="BC141" s="10" t="str">
        <f t="shared" si="271"/>
        <v/>
      </c>
      <c r="BD141" s="26" t="str">
        <f t="shared" si="272"/>
        <v/>
      </c>
      <c r="BE141" s="10" t="str">
        <f t="shared" si="295"/>
        <v/>
      </c>
      <c r="BF141" s="10" t="str">
        <f t="shared" si="296"/>
        <v/>
      </c>
      <c r="BG141" s="10" t="str">
        <f t="shared" si="273"/>
        <v/>
      </c>
      <c r="BH141" s="10" t="str">
        <f t="shared" si="274"/>
        <v/>
      </c>
      <c r="BI141" s="10" t="str">
        <f t="shared" si="297"/>
        <v/>
      </c>
      <c r="BJ141" s="10" t="str">
        <f t="shared" si="298"/>
        <v/>
      </c>
      <c r="BK141" s="10" t="str">
        <f t="shared" si="275"/>
        <v/>
      </c>
      <c r="BL141" s="10" t="str">
        <f t="shared" si="276"/>
        <v/>
      </c>
      <c r="BM141" s="10" t="str">
        <f t="shared" si="277"/>
        <v/>
      </c>
      <c r="BN141" s="10" t="e">
        <f t="shared" si="278"/>
        <v>#N/A</v>
      </c>
      <c r="BO141" s="10" t="str">
        <f t="shared" si="279"/>
        <v/>
      </c>
      <c r="BP141" s="10" t="str">
        <f t="shared" si="280"/>
        <v/>
      </c>
      <c r="BQ141" s="10" t="str">
        <f t="shared" si="299"/>
        <v/>
      </c>
      <c r="BR141" s="28" t="str">
        <f t="shared" si="281"/>
        <v/>
      </c>
      <c r="BS141" s="40" t="str">
        <f t="shared" si="306"/>
        <v/>
      </c>
      <c r="BX141" s="138"/>
      <c r="BY141" s="10" t="e">
        <f t="shared" si="243"/>
        <v>#N/A</v>
      </c>
      <c r="BZ141" s="10" t="e">
        <f t="shared" si="244"/>
        <v>#N/A</v>
      </c>
      <c r="CA141" s="10" t="str">
        <f t="shared" si="245"/>
        <v/>
      </c>
      <c r="CB141" s="10" t="str">
        <f>IF(AND(Sufficient_data="Yes",Include_study="Yes",Moderator&lt;&gt;""),'Moderator Analysis'!F:F-CL$2,"")</f>
        <v/>
      </c>
      <c r="CC141" s="10" t="str">
        <f>IF(AND(Sufficient_data="Yes",Include_study="Yes",Moderator&lt;&gt;""),'Moderator Analysis'!E:E-CL$3,"")</f>
        <v/>
      </c>
      <c r="CD141" s="40" t="str">
        <f>IF(AND(Sufficient_data="Yes",Include_study="Yes",Moderator&lt;&gt;""),CA:CA*('Moderator Analysis'!F:F-CL$5-CL$4*'Moderator Analysis'!E:E)^2,"")</f>
        <v/>
      </c>
      <c r="CE141" s="9"/>
      <c r="CF141" s="75" t="str">
        <f t="shared" si="282"/>
        <v/>
      </c>
      <c r="CG141" s="18" t="str">
        <f>IF(AND(Sufficient_data="Yes",Include_study="Yes",CF141&lt;&gt;""),'Moderator Analysis'!F:F-'Moderator Analysis'!J$37,"")</f>
        <v/>
      </c>
      <c r="CH141" s="18" t="str">
        <f>IF(AND(Sufficient_data="Yes",Include_study="Yes",CF141&lt;&gt;""),'Moderator Analysis'!E:E-SUMPRODUCT('Moderator Analysis'!E:E,CF:CF)/SUM(CF:CF),"")</f>
        <v/>
      </c>
      <c r="CI141" s="79" t="str">
        <f>IF(AND(Sufficient_data="Yes",Include_study="Yes",CF141&lt;&gt;""),CF:CF*('Moderator Analysis'!F:F-'Moderator Analysis'!J$29-'Moderator Analysis'!J$30*'Moderator Analysis'!E:E)^2,"")</f>
        <v/>
      </c>
      <c r="CN141" s="138"/>
      <c r="CO141" s="140"/>
      <c r="CP141" s="28" t="str">
        <f>IF(AND(Include_study="Yes",Sufficient_data="Yes"),1/'Publication Bias Analysis'!F141^2,"")</f>
        <v/>
      </c>
      <c r="CQ141" s="28" t="str">
        <f>IF(AND(Include_study="Yes",Sufficient_data="Yes"),1/('Publication Bias Analysis'!F:F^2+IF(Additional_model="Fixed effect",0,Calculations!DD$11)),"")</f>
        <v/>
      </c>
      <c r="CR141" s="28" t="str">
        <f>IF(AND(Include_study="Yes",Sufficient_data="Yes"),1/('Publication Bias Analysis'!F:F^2+IF(Additional_model="Fixed effect",0,'Publication Bias Analysis'!L$32)),"")</f>
        <v/>
      </c>
      <c r="CS141" s="28" t="str">
        <f>IF(AND(Include_study="Yes",Sufficient_data="Yes"),'Publication Bias Analysis'!E:E-IF(Trim_and_fill="Off",'Publication Bias Analysis'!I$29,'Publication Bias Analysis'!I$37),"")</f>
        <v/>
      </c>
      <c r="CT141" s="28" t="str">
        <f t="shared" si="300"/>
        <v/>
      </c>
      <c r="CU141" s="28" t="str">
        <f t="shared" si="301"/>
        <v/>
      </c>
      <c r="CV141" s="90" t="str">
        <f t="shared" si="302"/>
        <v/>
      </c>
      <c r="CW141" s="89" t="str">
        <f>IF(AND(Include_study="Yes",Sufficient_data="Yes"),CV:CV+IF(DH:DH&lt;0,-1,1)*COUNTIF(CV$2:CV140,CV:CV),"")</f>
        <v/>
      </c>
      <c r="CX141" s="89" t="str">
        <f>IF(AND(Include_study="Yes",Sufficient_data="Yes"),RANK(DL:DL,DL:DL,1)*IF(DK:DK&lt;0,-1,1)+IF(DK:DK&lt;0,-1,1)*COUNTIF(CV$2:CV140,CV:CV),"")</f>
        <v/>
      </c>
      <c r="CY141" s="89" t="str">
        <f>IF(AND(Include_study="Yes",Sufficient_data="Yes"),RANK(DO:DO,DO:DO,1)*IF(DN:DN&lt;0,-1,1)+IF(DN:DN&lt;0,-1,1)*COUNTIF(CV$2:CV140,CV:CV),"")</f>
        <v/>
      </c>
      <c r="CZ141" s="10" t="e">
        <f>IF(AND(Include_study="Yes",Sufficient_data="Yes"),'Publication Bias Analysis'!E:E,NA())</f>
        <v>#N/A</v>
      </c>
      <c r="DA141" s="40" t="e">
        <f>IF(AND(Include_study="Yes",Sufficient_data="Yes"),'Publication Bias Analysis'!F:F,NA())</f>
        <v>#N/A</v>
      </c>
      <c r="DG141" s="133"/>
      <c r="DH141" s="28" t="str">
        <f>IF(AND(Include_study="Yes",Sufficient_data="Yes"),IF('Publication Bias Analysis'!L$38="Left",CZ:CZ-'Publication Bias Analysis'!I$29,'Publication Bias Analysis'!I$29-'Publication Bias Analysis'!E:E),"")</f>
        <v/>
      </c>
      <c r="DI141" s="28" t="str">
        <f t="shared" si="308"/>
        <v/>
      </c>
      <c r="DJ141" s="40" t="str">
        <f>IF(AND(Include_study="Yes",Sufficient_data="Yes"),1/('Publication Bias Analysis'!F:F^2+IF(Additional_model="Fixed effect",0,$DS$6)),"")</f>
        <v/>
      </c>
      <c r="DK141" s="28" t="str">
        <f>IF(AND(Include_study="Yes",Sufficient_data="Yes"),IF('Publication Bias Analysis'!L$38="Left",CZ:CZ-DS$3,DS$3-'Publication Bias Analysis'!E:E),"")</f>
        <v/>
      </c>
      <c r="DL141" s="28" t="str">
        <f t="shared" si="309"/>
        <v/>
      </c>
      <c r="DM141" s="40" t="str">
        <f>IF(AND(DK141&lt;&gt;"",CW141&lt;=MAX(CW:CW)-DS$7),1/('Publication Bias Analysis'!F:F^2+IF(Additional_model="Fixed effect",0,$DS$13)),"")</f>
        <v/>
      </c>
      <c r="DN141" s="10" t="str">
        <f>IF(AND(Include_study="Yes",Sufficient_data="Yes"),IF('Publication Bias Analysis'!L$38="Left",CZ:CZ-DS$10,DS$10-CZ:CZ),"")</f>
        <v/>
      </c>
      <c r="DO141" s="10" t="str">
        <f t="shared" si="310"/>
        <v/>
      </c>
      <c r="DP141" s="40" t="str">
        <f t="shared" si="303"/>
        <v/>
      </c>
      <c r="EG141" s="133"/>
      <c r="EH141" s="10" t="str">
        <f t="shared" si="304"/>
        <v/>
      </c>
      <c r="EI141" s="40" t="str">
        <f>IF(AND(Include_study="Yes",Sufficient_data="Yes"),Z_score-('Publication Bias Analysis'!P$3+'Publication Bias Analysis'!P$4*Inverse_standard_error),"")</f>
        <v/>
      </c>
      <c r="EK141" s="133"/>
      <c r="EL141" s="10" t="str">
        <f>IF(AND(Include_study="Yes",Sufficient_data="Yes"),(CZ:CZ-SUMPRODUCT(Calculations!CP:CP,'Publication Bias Analysis'!E:E)/SUM(Calculations!CP:CP))/(SQRT(EM:EM)),"")</f>
        <v/>
      </c>
      <c r="EM141" s="10" t="str">
        <f>IF(AND(Include_study="Yes",Sufficient_data="Yes"),'Publication Bias Analysis'!F:F^2-1/(SUM(Calculations!CP:CP)),"")</f>
        <v/>
      </c>
      <c r="EN141" s="14" t="str">
        <f t="shared" si="311"/>
        <v/>
      </c>
      <c r="EO141" s="14" t="str">
        <f t="shared" si="312"/>
        <v/>
      </c>
      <c r="EP141" s="14" t="str">
        <f>IF(AND(Include_study="Yes",Sufficient_data="Yes"),COUNTIFS(EN$2:EN140,"&lt;"&amp;EN141,EO$2:EO140,"&lt;"&amp;EO141)+COUNTIFS(EN142:EN$201,"&lt;"&amp;EN141,EO142:EO$201,"&lt;"&amp;EO141)+COUNTIFS(EN$2:EN140,"&gt;"&amp;EN141,EO$2:EO140,"&gt;"&amp;EO141)+COUNTIFS(EN142:EN$201,"&gt;"&amp;EN141,EO142:EO$201,"&gt;"&amp;EO141),"")</f>
        <v/>
      </c>
      <c r="EQ141" s="83" t="str">
        <f>IF(AND(Include_study="Yes",Sufficient_data="Yes"),COUNTIFS(EN$2:EN140,"&lt;"&amp;EN141,EO$2:EO140,"&gt;"&amp;EO141)+COUNTIFS(EN142:EN$201,"&lt;"&amp;EN141,EO142:EO$201,"&gt;"&amp;EO141)+COUNTIFS(EN$2:EN140,"&gt;"&amp;EN141,EO$2:EO140,"&lt;"&amp;EO141)+COUNTIFS(EN142:EN$201,"&gt;"&amp;EN141,EO142:EO$201,"&lt;"&amp;EO141),"")</f>
        <v/>
      </c>
      <c r="ES141" s="133"/>
      <c r="EX141" s="133"/>
      <c r="EY141" s="10" t="e">
        <f t="shared" si="250"/>
        <v>#N/A</v>
      </c>
      <c r="EZ141" s="10" t="e">
        <f t="shared" si="251"/>
        <v>#N/A</v>
      </c>
      <c r="FA141" s="10" t="str">
        <f t="shared" si="252"/>
        <v/>
      </c>
      <c r="FB141" s="40" t="str">
        <f>IF(AND(Include_study="Yes",Sufficient_data="Yes"),Z_score-('Publication Bias Analysis'!AK169+'Publication Bias Analysis'!AK$31*Inverse_standard_error),"")</f>
        <v/>
      </c>
      <c r="FH141" s="133"/>
      <c r="FI141" s="14" t="str">
        <f>IF(Z_score&lt;&gt;"",RANK('Publication Bias Analysis'!AS:AS,'Publication Bias Analysis'!AS:AS,1)+COUNTIF('Publication Bias Analysis'!AS$2:AS140,'Publication Bias Analysis'!AS141),"")</f>
        <v/>
      </c>
      <c r="FJ141" s="10" t="str">
        <f t="shared" si="305"/>
        <v/>
      </c>
      <c r="FK141" s="10" t="e">
        <f>IF(AND(Include_study="Yes",Sufficient_data="Yes"),'Publication Bias Analysis'!AR141,NA())</f>
        <v>#N/A</v>
      </c>
      <c r="FL141" s="28" t="e">
        <f>IF(AND(Include_study="Yes",Sufficient_data="Yes"),'Publication Bias Analysis'!AS141,NA())</f>
        <v>#N/A</v>
      </c>
      <c r="FM141" s="10" t="str">
        <f>IF(AND(Include_study="Yes",Sufficient_data="Yes"),'Publication Bias Analysis'!AR:AR-AVERAGE('Publication Bias Analysis'!AR:AR),"")</f>
        <v/>
      </c>
      <c r="FN141" s="40" t="str">
        <f>IF(AND(Include_study="Yes",Sufficient_data="Yes"),FL:FL-('Publication Bias Analysis'!AV$30+FK:FK*'Publication Bias Analysis'!AV$31),"")</f>
        <v/>
      </c>
      <c r="FT141" s="133"/>
      <c r="FU141" s="10" t="str">
        <f t="shared" si="254"/>
        <v/>
      </c>
      <c r="FV141" s="19" t="str">
        <f t="shared" si="283"/>
        <v/>
      </c>
      <c r="FW141" s="40" t="str">
        <f t="shared" si="307"/>
        <v/>
      </c>
    </row>
    <row r="142" spans="1:179" x14ac:dyDescent="0.2">
      <c r="A142" s="129"/>
      <c r="B142" s="26" t="str">
        <f t="shared" si="255"/>
        <v/>
      </c>
      <c r="C142" s="26" t="str">
        <f>IF(B142&lt;&gt;"",IF(B142=0,COUNTIF(B$2:B141,0)+1,COUNTIF(B$2:B141,B142)+B142+COUNTIF(B:B,0)),"")</f>
        <v/>
      </c>
      <c r="D142" s="26" t="str">
        <f t="shared" si="216"/>
        <v/>
      </c>
      <c r="E142" s="10" t="str">
        <f>IF(AND(Sufficient_data="Yes",Include_study="Yes",Input!Study_name&lt;&gt;""),Input!Study_name,"")</f>
        <v/>
      </c>
      <c r="F142" s="10" t="str">
        <f>IF(AND(Sufficient_data="Yes",Include_study="Yes"),Input!Correlation,"")</f>
        <v/>
      </c>
      <c r="G142" s="10" t="str">
        <f t="shared" si="217"/>
        <v/>
      </c>
      <c r="H142" s="10" t="str">
        <f>IF(AND(Sufficient_data="Yes",Include_study="Yes"),Input!Number_of_subjects,"")</f>
        <v/>
      </c>
      <c r="I142" s="10" t="str">
        <f t="shared" si="218"/>
        <v/>
      </c>
      <c r="J142" s="10" t="str">
        <f t="shared" si="219"/>
        <v/>
      </c>
      <c r="K142" s="10" t="str">
        <f t="shared" si="220"/>
        <v/>
      </c>
      <c r="L142" s="10" t="str">
        <f t="shared" si="221"/>
        <v/>
      </c>
      <c r="M142" s="10" t="str">
        <f t="shared" si="284"/>
        <v/>
      </c>
      <c r="N142" s="10" t="str">
        <f t="shared" si="285"/>
        <v/>
      </c>
      <c r="O142" s="106" t="str">
        <f t="shared" si="286"/>
        <v/>
      </c>
      <c r="P142" s="68" t="str">
        <f t="shared" si="287"/>
        <v/>
      </c>
      <c r="R142" s="57" t="e">
        <f t="shared" si="226"/>
        <v>#N/A</v>
      </c>
      <c r="S142" s="10" t="e">
        <f t="shared" si="227"/>
        <v>#N/A</v>
      </c>
      <c r="T142" s="40" t="e">
        <f t="shared" si="228"/>
        <v>#N/A</v>
      </c>
      <c r="Y142" s="129"/>
      <c r="Z142" s="26" t="str">
        <f t="shared" si="288"/>
        <v/>
      </c>
      <c r="AA142" s="26" t="str">
        <f>IF(AND(Sufficient_data="Yes",Include_study="Yes",Input!Study_name&lt;&gt;"",Subgroup&lt;&gt;""),Input!Study_name,"")</f>
        <v/>
      </c>
      <c r="AB142" s="10" t="str">
        <f t="shared" si="230"/>
        <v/>
      </c>
      <c r="AC142" s="10" t="str">
        <f>IF(AND(Sufficient_data="Yes",Include_study="Yes",Subgroup&lt;&gt;""),Input!Correlation,"")</f>
        <v/>
      </c>
      <c r="AD142" s="10" t="str">
        <f t="shared" si="256"/>
        <v/>
      </c>
      <c r="AE142" s="10" t="str">
        <f t="shared" si="231"/>
        <v/>
      </c>
      <c r="AF142" s="10" t="str">
        <f t="shared" si="257"/>
        <v/>
      </c>
      <c r="AG142" s="10" t="str">
        <f t="shared" si="289"/>
        <v/>
      </c>
      <c r="AH142" s="4" t="str">
        <f t="shared" si="258"/>
        <v/>
      </c>
      <c r="AI142" s="35" t="str">
        <f t="shared" si="290"/>
        <v/>
      </c>
      <c r="AJ142" s="108" t="str">
        <f t="shared" si="291"/>
        <v/>
      </c>
      <c r="AK142" s="68" t="str">
        <f t="shared" si="292"/>
        <v/>
      </c>
      <c r="AL142" s="9"/>
      <c r="AM142" s="57" t="e">
        <f t="shared" si="259"/>
        <v>#N/A</v>
      </c>
      <c r="AN142" s="10" t="e">
        <f t="shared" si="260"/>
        <v>#N/A</v>
      </c>
      <c r="AO142" s="40" t="e">
        <f t="shared" si="261"/>
        <v>#N/A</v>
      </c>
      <c r="AP142" s="9"/>
      <c r="AQ142" s="71" t="str">
        <f t="shared" si="262"/>
        <v/>
      </c>
      <c r="AR142" s="10" t="str">
        <f>IF(AND(Sufficient_data="Yes",Include_study="Yes",Subgroup&lt;&gt;""),IF(COUNTIFS(Input!F$2:F141,"="&amp;"Yes",Input!C$2:C141,"="&amp;"Yes",Input!G$2:G141,"="&amp;Subgroup)&gt;0,"",Subgroup),"")</f>
        <v/>
      </c>
      <c r="AS142" s="26" t="str">
        <f t="shared" si="263"/>
        <v/>
      </c>
      <c r="AT142" s="14" t="str">
        <f t="shared" si="264"/>
        <v/>
      </c>
      <c r="AU142" s="10" t="str">
        <f t="shared" si="265"/>
        <v/>
      </c>
      <c r="AV142" s="19" t="str">
        <f t="shared" si="266"/>
        <v/>
      </c>
      <c r="AW142" s="10" t="str">
        <f t="shared" si="267"/>
        <v/>
      </c>
      <c r="AX142" s="10" t="str">
        <f t="shared" si="268"/>
        <v/>
      </c>
      <c r="AY142" s="10" t="str">
        <f t="shared" si="293"/>
        <v/>
      </c>
      <c r="AZ142" s="10" t="str">
        <f t="shared" si="269"/>
        <v/>
      </c>
      <c r="BA142" s="10" t="str">
        <f t="shared" si="270"/>
        <v/>
      </c>
      <c r="BB142" s="10" t="str">
        <f t="shared" si="294"/>
        <v/>
      </c>
      <c r="BC142" s="10" t="str">
        <f t="shared" si="271"/>
        <v/>
      </c>
      <c r="BD142" s="26" t="str">
        <f t="shared" si="272"/>
        <v/>
      </c>
      <c r="BE142" s="10" t="str">
        <f t="shared" si="295"/>
        <v/>
      </c>
      <c r="BF142" s="10" t="str">
        <f t="shared" si="296"/>
        <v/>
      </c>
      <c r="BG142" s="10" t="str">
        <f t="shared" si="273"/>
        <v/>
      </c>
      <c r="BH142" s="10" t="str">
        <f t="shared" si="274"/>
        <v/>
      </c>
      <c r="BI142" s="10" t="str">
        <f t="shared" si="297"/>
        <v/>
      </c>
      <c r="BJ142" s="10" t="str">
        <f t="shared" si="298"/>
        <v/>
      </c>
      <c r="BK142" s="10" t="str">
        <f t="shared" si="275"/>
        <v/>
      </c>
      <c r="BL142" s="10" t="str">
        <f t="shared" si="276"/>
        <v/>
      </c>
      <c r="BM142" s="10" t="str">
        <f t="shared" si="277"/>
        <v/>
      </c>
      <c r="BN142" s="10" t="e">
        <f t="shared" si="278"/>
        <v>#N/A</v>
      </c>
      <c r="BO142" s="10" t="str">
        <f t="shared" si="279"/>
        <v/>
      </c>
      <c r="BP142" s="10" t="str">
        <f t="shared" si="280"/>
        <v/>
      </c>
      <c r="BQ142" s="10" t="str">
        <f t="shared" si="299"/>
        <v/>
      </c>
      <c r="BR142" s="28" t="str">
        <f t="shared" si="281"/>
        <v/>
      </c>
      <c r="BS142" s="40" t="str">
        <f t="shared" si="306"/>
        <v/>
      </c>
      <c r="BX142" s="138"/>
      <c r="BY142" s="10" t="e">
        <f t="shared" si="243"/>
        <v>#N/A</v>
      </c>
      <c r="BZ142" s="10" t="e">
        <f t="shared" si="244"/>
        <v>#N/A</v>
      </c>
      <c r="CA142" s="10" t="str">
        <f t="shared" si="245"/>
        <v/>
      </c>
      <c r="CB142" s="10" t="str">
        <f>IF(AND(Sufficient_data="Yes",Include_study="Yes",Moderator&lt;&gt;""),'Moderator Analysis'!F:F-CL$2,"")</f>
        <v/>
      </c>
      <c r="CC142" s="10" t="str">
        <f>IF(AND(Sufficient_data="Yes",Include_study="Yes",Moderator&lt;&gt;""),'Moderator Analysis'!E:E-CL$3,"")</f>
        <v/>
      </c>
      <c r="CD142" s="40" t="str">
        <f>IF(AND(Sufficient_data="Yes",Include_study="Yes",Moderator&lt;&gt;""),CA:CA*('Moderator Analysis'!F:F-CL$5-CL$4*'Moderator Analysis'!E:E)^2,"")</f>
        <v/>
      </c>
      <c r="CE142" s="9"/>
      <c r="CF142" s="75" t="str">
        <f t="shared" si="282"/>
        <v/>
      </c>
      <c r="CG142" s="18" t="str">
        <f>IF(AND(Sufficient_data="Yes",Include_study="Yes",CF142&lt;&gt;""),'Moderator Analysis'!F:F-'Moderator Analysis'!J$37,"")</f>
        <v/>
      </c>
      <c r="CH142" s="18" t="str">
        <f>IF(AND(Sufficient_data="Yes",Include_study="Yes",CF142&lt;&gt;""),'Moderator Analysis'!E:E-SUMPRODUCT('Moderator Analysis'!E:E,CF:CF)/SUM(CF:CF),"")</f>
        <v/>
      </c>
      <c r="CI142" s="79" t="str">
        <f>IF(AND(Sufficient_data="Yes",Include_study="Yes",CF142&lt;&gt;""),CF:CF*('Moderator Analysis'!F:F-'Moderator Analysis'!J$29-'Moderator Analysis'!J$30*'Moderator Analysis'!E:E)^2,"")</f>
        <v/>
      </c>
      <c r="CN142" s="138"/>
      <c r="CO142" s="140"/>
      <c r="CP142" s="28" t="str">
        <f>IF(AND(Include_study="Yes",Sufficient_data="Yes"),1/'Publication Bias Analysis'!F142^2,"")</f>
        <v/>
      </c>
      <c r="CQ142" s="28" t="str">
        <f>IF(AND(Include_study="Yes",Sufficient_data="Yes"),1/('Publication Bias Analysis'!F:F^2+IF(Additional_model="Fixed effect",0,Calculations!DD$11)),"")</f>
        <v/>
      </c>
      <c r="CR142" s="28" t="str">
        <f>IF(AND(Include_study="Yes",Sufficient_data="Yes"),1/('Publication Bias Analysis'!F:F^2+IF(Additional_model="Fixed effect",0,'Publication Bias Analysis'!L$32)),"")</f>
        <v/>
      </c>
      <c r="CS142" s="28" t="str">
        <f>IF(AND(Include_study="Yes",Sufficient_data="Yes"),'Publication Bias Analysis'!E:E-IF(Trim_and_fill="Off",'Publication Bias Analysis'!I$29,'Publication Bias Analysis'!I$37),"")</f>
        <v/>
      </c>
      <c r="CT142" s="28" t="str">
        <f t="shared" si="300"/>
        <v/>
      </c>
      <c r="CU142" s="28" t="str">
        <f t="shared" si="301"/>
        <v/>
      </c>
      <c r="CV142" s="90" t="str">
        <f t="shared" si="302"/>
        <v/>
      </c>
      <c r="CW142" s="89" t="str">
        <f>IF(AND(Include_study="Yes",Sufficient_data="Yes"),CV:CV+IF(DH:DH&lt;0,-1,1)*COUNTIF(CV$2:CV141,CV:CV),"")</f>
        <v/>
      </c>
      <c r="CX142" s="89" t="str">
        <f>IF(AND(Include_study="Yes",Sufficient_data="Yes"),RANK(DL:DL,DL:DL,1)*IF(DK:DK&lt;0,-1,1)+IF(DK:DK&lt;0,-1,1)*COUNTIF(CV$2:CV141,CV:CV),"")</f>
        <v/>
      </c>
      <c r="CY142" s="89" t="str">
        <f>IF(AND(Include_study="Yes",Sufficient_data="Yes"),RANK(DO:DO,DO:DO,1)*IF(DN:DN&lt;0,-1,1)+IF(DN:DN&lt;0,-1,1)*COUNTIF(CV$2:CV141,CV:CV),"")</f>
        <v/>
      </c>
      <c r="CZ142" s="10" t="e">
        <f>IF(AND(Include_study="Yes",Sufficient_data="Yes"),'Publication Bias Analysis'!E:E,NA())</f>
        <v>#N/A</v>
      </c>
      <c r="DA142" s="40" t="e">
        <f>IF(AND(Include_study="Yes",Sufficient_data="Yes"),'Publication Bias Analysis'!F:F,NA())</f>
        <v>#N/A</v>
      </c>
      <c r="DG142" s="133"/>
      <c r="DH142" s="28" t="str">
        <f>IF(AND(Include_study="Yes",Sufficient_data="Yes"),IF('Publication Bias Analysis'!L$38="Left",CZ:CZ-'Publication Bias Analysis'!I$29,'Publication Bias Analysis'!I$29-'Publication Bias Analysis'!E:E),"")</f>
        <v/>
      </c>
      <c r="DI142" s="28" t="str">
        <f t="shared" si="308"/>
        <v/>
      </c>
      <c r="DJ142" s="40" t="str">
        <f>IF(AND(Include_study="Yes",Sufficient_data="Yes"),1/('Publication Bias Analysis'!F:F^2+IF(Additional_model="Fixed effect",0,$DS$6)),"")</f>
        <v/>
      </c>
      <c r="DK142" s="28" t="str">
        <f>IF(AND(Include_study="Yes",Sufficient_data="Yes"),IF('Publication Bias Analysis'!L$38="Left",CZ:CZ-DS$3,DS$3-'Publication Bias Analysis'!E:E),"")</f>
        <v/>
      </c>
      <c r="DL142" s="28" t="str">
        <f t="shared" si="309"/>
        <v/>
      </c>
      <c r="DM142" s="40" t="str">
        <f>IF(AND(DK142&lt;&gt;"",CW142&lt;=MAX(CW:CW)-DS$7),1/('Publication Bias Analysis'!F:F^2+IF(Additional_model="Fixed effect",0,$DS$13)),"")</f>
        <v/>
      </c>
      <c r="DN142" s="10" t="str">
        <f>IF(AND(Include_study="Yes",Sufficient_data="Yes"),IF('Publication Bias Analysis'!L$38="Left",CZ:CZ-DS$10,DS$10-CZ:CZ),"")</f>
        <v/>
      </c>
      <c r="DO142" s="10" t="str">
        <f t="shared" si="310"/>
        <v/>
      </c>
      <c r="DP142" s="40" t="str">
        <f t="shared" si="303"/>
        <v/>
      </c>
      <c r="EG142" s="133"/>
      <c r="EH142" s="10" t="str">
        <f t="shared" si="304"/>
        <v/>
      </c>
      <c r="EI142" s="40" t="str">
        <f>IF(AND(Include_study="Yes",Sufficient_data="Yes"),Z_score-('Publication Bias Analysis'!P$3+'Publication Bias Analysis'!P$4*Inverse_standard_error),"")</f>
        <v/>
      </c>
      <c r="EK142" s="133"/>
      <c r="EL142" s="10" t="str">
        <f>IF(AND(Include_study="Yes",Sufficient_data="Yes"),(CZ:CZ-SUMPRODUCT(Calculations!CP:CP,'Publication Bias Analysis'!E:E)/SUM(Calculations!CP:CP))/(SQRT(EM:EM)),"")</f>
        <v/>
      </c>
      <c r="EM142" s="10" t="str">
        <f>IF(AND(Include_study="Yes",Sufficient_data="Yes"),'Publication Bias Analysis'!F:F^2-1/(SUM(Calculations!CP:CP)),"")</f>
        <v/>
      </c>
      <c r="EN142" s="14" t="str">
        <f t="shared" si="311"/>
        <v/>
      </c>
      <c r="EO142" s="14" t="str">
        <f t="shared" si="312"/>
        <v/>
      </c>
      <c r="EP142" s="14" t="str">
        <f>IF(AND(Include_study="Yes",Sufficient_data="Yes"),COUNTIFS(EN$2:EN141,"&lt;"&amp;EN142,EO$2:EO141,"&lt;"&amp;EO142)+COUNTIFS(EN143:EN$201,"&lt;"&amp;EN142,EO143:EO$201,"&lt;"&amp;EO142)+COUNTIFS(EN$2:EN141,"&gt;"&amp;EN142,EO$2:EO141,"&gt;"&amp;EO142)+COUNTIFS(EN143:EN$201,"&gt;"&amp;EN142,EO143:EO$201,"&gt;"&amp;EO142),"")</f>
        <v/>
      </c>
      <c r="EQ142" s="83" t="str">
        <f>IF(AND(Include_study="Yes",Sufficient_data="Yes"),COUNTIFS(EN$2:EN141,"&lt;"&amp;EN142,EO$2:EO141,"&gt;"&amp;EO142)+COUNTIFS(EN143:EN$201,"&lt;"&amp;EN142,EO143:EO$201,"&gt;"&amp;EO142)+COUNTIFS(EN$2:EN141,"&gt;"&amp;EN142,EO$2:EO141,"&lt;"&amp;EO142)+COUNTIFS(EN143:EN$201,"&gt;"&amp;EN142,EO143:EO$201,"&lt;"&amp;EO142),"")</f>
        <v/>
      </c>
      <c r="ES142" s="133"/>
      <c r="EX142" s="133"/>
      <c r="EY142" s="10" t="e">
        <f t="shared" si="250"/>
        <v>#N/A</v>
      </c>
      <c r="EZ142" s="10" t="e">
        <f t="shared" si="251"/>
        <v>#N/A</v>
      </c>
      <c r="FA142" s="10" t="str">
        <f t="shared" si="252"/>
        <v/>
      </c>
      <c r="FB142" s="40" t="str">
        <f>IF(AND(Include_study="Yes",Sufficient_data="Yes"),Z_score-('Publication Bias Analysis'!AK170+'Publication Bias Analysis'!AK$31*Inverse_standard_error),"")</f>
        <v/>
      </c>
      <c r="FH142" s="133"/>
      <c r="FI142" s="14" t="str">
        <f>IF(Z_score&lt;&gt;"",RANK('Publication Bias Analysis'!AS:AS,'Publication Bias Analysis'!AS:AS,1)+COUNTIF('Publication Bias Analysis'!AS$2:AS141,'Publication Bias Analysis'!AS142),"")</f>
        <v/>
      </c>
      <c r="FJ142" s="10" t="str">
        <f t="shared" si="305"/>
        <v/>
      </c>
      <c r="FK142" s="10" t="e">
        <f>IF(AND(Include_study="Yes",Sufficient_data="Yes"),'Publication Bias Analysis'!AR142,NA())</f>
        <v>#N/A</v>
      </c>
      <c r="FL142" s="28" t="e">
        <f>IF(AND(Include_study="Yes",Sufficient_data="Yes"),'Publication Bias Analysis'!AS142,NA())</f>
        <v>#N/A</v>
      </c>
      <c r="FM142" s="10" t="str">
        <f>IF(AND(Include_study="Yes",Sufficient_data="Yes"),'Publication Bias Analysis'!AR:AR-AVERAGE('Publication Bias Analysis'!AR:AR),"")</f>
        <v/>
      </c>
      <c r="FN142" s="40" t="str">
        <f>IF(AND(Include_study="Yes",Sufficient_data="Yes"),FL:FL-('Publication Bias Analysis'!AV$30+FK:FK*'Publication Bias Analysis'!AV$31),"")</f>
        <v/>
      </c>
      <c r="FT142" s="133"/>
      <c r="FU142" s="10" t="str">
        <f t="shared" si="254"/>
        <v/>
      </c>
      <c r="FV142" s="19" t="str">
        <f t="shared" si="283"/>
        <v/>
      </c>
      <c r="FW142" s="40" t="str">
        <f t="shared" si="307"/>
        <v/>
      </c>
    </row>
    <row r="143" spans="1:179" x14ac:dyDescent="0.2">
      <c r="A143" s="129"/>
      <c r="B143" s="26" t="str">
        <f t="shared" si="255"/>
        <v/>
      </c>
      <c r="C143" s="26" t="str">
        <f>IF(B143&lt;&gt;"",IF(B143=0,COUNTIF(B$2:B142,0)+1,COUNTIF(B$2:B142,B143)+B143+COUNTIF(B:B,0)),"")</f>
        <v/>
      </c>
      <c r="D143" s="26" t="str">
        <f t="shared" si="216"/>
        <v/>
      </c>
      <c r="E143" s="10" t="str">
        <f>IF(AND(Sufficient_data="Yes",Include_study="Yes",Input!Study_name&lt;&gt;""),Input!Study_name,"")</f>
        <v/>
      </c>
      <c r="F143" s="10" t="str">
        <f>IF(AND(Sufficient_data="Yes",Include_study="Yes"),Input!Correlation,"")</f>
        <v/>
      </c>
      <c r="G143" s="10" t="str">
        <f t="shared" si="217"/>
        <v/>
      </c>
      <c r="H143" s="10" t="str">
        <f>IF(AND(Sufficient_data="Yes",Include_study="Yes"),Input!Number_of_subjects,"")</f>
        <v/>
      </c>
      <c r="I143" s="10" t="str">
        <f t="shared" si="218"/>
        <v/>
      </c>
      <c r="J143" s="10" t="str">
        <f t="shared" si="219"/>
        <v/>
      </c>
      <c r="K143" s="10" t="str">
        <f t="shared" si="220"/>
        <v/>
      </c>
      <c r="L143" s="10" t="str">
        <f t="shared" si="221"/>
        <v/>
      </c>
      <c r="M143" s="10" t="str">
        <f t="shared" si="284"/>
        <v/>
      </c>
      <c r="N143" s="10" t="str">
        <f t="shared" si="285"/>
        <v/>
      </c>
      <c r="O143" s="106" t="str">
        <f t="shared" si="286"/>
        <v/>
      </c>
      <c r="P143" s="68" t="str">
        <f t="shared" si="287"/>
        <v/>
      </c>
      <c r="R143" s="57" t="e">
        <f t="shared" si="226"/>
        <v>#N/A</v>
      </c>
      <c r="S143" s="10" t="e">
        <f t="shared" si="227"/>
        <v>#N/A</v>
      </c>
      <c r="T143" s="40" t="e">
        <f t="shared" si="228"/>
        <v>#N/A</v>
      </c>
      <c r="Y143" s="129"/>
      <c r="Z143" s="26" t="str">
        <f t="shared" si="288"/>
        <v/>
      </c>
      <c r="AA143" s="26" t="str">
        <f>IF(AND(Sufficient_data="Yes",Include_study="Yes",Input!Study_name&lt;&gt;"",Subgroup&lt;&gt;""),Input!Study_name,"")</f>
        <v/>
      </c>
      <c r="AB143" s="10" t="str">
        <f t="shared" si="230"/>
        <v/>
      </c>
      <c r="AC143" s="10" t="str">
        <f>IF(AND(Sufficient_data="Yes",Include_study="Yes",Subgroup&lt;&gt;""),Input!Correlation,"")</f>
        <v/>
      </c>
      <c r="AD143" s="10" t="str">
        <f t="shared" si="256"/>
        <v/>
      </c>
      <c r="AE143" s="10" t="str">
        <f t="shared" si="231"/>
        <v/>
      </c>
      <c r="AF143" s="10" t="str">
        <f t="shared" si="257"/>
        <v/>
      </c>
      <c r="AG143" s="10" t="str">
        <f t="shared" si="289"/>
        <v/>
      </c>
      <c r="AH143" s="4" t="str">
        <f t="shared" si="258"/>
        <v/>
      </c>
      <c r="AI143" s="35" t="str">
        <f t="shared" si="290"/>
        <v/>
      </c>
      <c r="AJ143" s="108" t="str">
        <f t="shared" si="291"/>
        <v/>
      </c>
      <c r="AK143" s="68" t="str">
        <f t="shared" si="292"/>
        <v/>
      </c>
      <c r="AL143" s="9"/>
      <c r="AM143" s="57" t="e">
        <f t="shared" si="259"/>
        <v>#N/A</v>
      </c>
      <c r="AN143" s="10" t="e">
        <f t="shared" si="260"/>
        <v>#N/A</v>
      </c>
      <c r="AO143" s="40" t="e">
        <f t="shared" si="261"/>
        <v>#N/A</v>
      </c>
      <c r="AP143" s="9"/>
      <c r="AQ143" s="71" t="str">
        <f t="shared" si="262"/>
        <v/>
      </c>
      <c r="AR143" s="10" t="str">
        <f>IF(AND(Sufficient_data="Yes",Include_study="Yes",Subgroup&lt;&gt;""),IF(COUNTIFS(Input!F$2:F142,"="&amp;"Yes",Input!C$2:C142,"="&amp;"Yes",Input!G$2:G142,"="&amp;Subgroup)&gt;0,"",Subgroup),"")</f>
        <v/>
      </c>
      <c r="AS143" s="26" t="str">
        <f t="shared" si="263"/>
        <v/>
      </c>
      <c r="AT143" s="14" t="str">
        <f t="shared" si="264"/>
        <v/>
      </c>
      <c r="AU143" s="10" t="str">
        <f t="shared" si="265"/>
        <v/>
      </c>
      <c r="AV143" s="19" t="str">
        <f t="shared" si="266"/>
        <v/>
      </c>
      <c r="AW143" s="10" t="str">
        <f t="shared" si="267"/>
        <v/>
      </c>
      <c r="AX143" s="10" t="str">
        <f t="shared" si="268"/>
        <v/>
      </c>
      <c r="AY143" s="10" t="str">
        <f t="shared" si="293"/>
        <v/>
      </c>
      <c r="AZ143" s="10" t="str">
        <f t="shared" si="269"/>
        <v/>
      </c>
      <c r="BA143" s="10" t="str">
        <f t="shared" si="270"/>
        <v/>
      </c>
      <c r="BB143" s="10" t="str">
        <f t="shared" si="294"/>
        <v/>
      </c>
      <c r="BC143" s="10" t="str">
        <f t="shared" si="271"/>
        <v/>
      </c>
      <c r="BD143" s="26" t="str">
        <f t="shared" si="272"/>
        <v/>
      </c>
      <c r="BE143" s="10" t="str">
        <f t="shared" si="295"/>
        <v/>
      </c>
      <c r="BF143" s="10" t="str">
        <f t="shared" si="296"/>
        <v/>
      </c>
      <c r="BG143" s="10" t="str">
        <f t="shared" si="273"/>
        <v/>
      </c>
      <c r="BH143" s="10" t="str">
        <f t="shared" si="274"/>
        <v/>
      </c>
      <c r="BI143" s="10" t="str">
        <f t="shared" si="297"/>
        <v/>
      </c>
      <c r="BJ143" s="10" t="str">
        <f t="shared" si="298"/>
        <v/>
      </c>
      <c r="BK143" s="10" t="str">
        <f t="shared" si="275"/>
        <v/>
      </c>
      <c r="BL143" s="10" t="str">
        <f t="shared" si="276"/>
        <v/>
      </c>
      <c r="BM143" s="10" t="str">
        <f t="shared" si="277"/>
        <v/>
      </c>
      <c r="BN143" s="10" t="e">
        <f t="shared" si="278"/>
        <v>#N/A</v>
      </c>
      <c r="BO143" s="10" t="str">
        <f t="shared" si="279"/>
        <v/>
      </c>
      <c r="BP143" s="10" t="str">
        <f t="shared" si="280"/>
        <v/>
      </c>
      <c r="BQ143" s="10" t="str">
        <f t="shared" si="299"/>
        <v/>
      </c>
      <c r="BR143" s="28" t="str">
        <f t="shared" si="281"/>
        <v/>
      </c>
      <c r="BS143" s="40" t="str">
        <f t="shared" si="306"/>
        <v/>
      </c>
      <c r="BX143" s="138"/>
      <c r="BY143" s="10" t="e">
        <f t="shared" si="243"/>
        <v>#N/A</v>
      </c>
      <c r="BZ143" s="10" t="e">
        <f t="shared" si="244"/>
        <v>#N/A</v>
      </c>
      <c r="CA143" s="10" t="str">
        <f t="shared" si="245"/>
        <v/>
      </c>
      <c r="CB143" s="10" t="str">
        <f>IF(AND(Sufficient_data="Yes",Include_study="Yes",Moderator&lt;&gt;""),'Moderator Analysis'!F:F-CL$2,"")</f>
        <v/>
      </c>
      <c r="CC143" s="10" t="str">
        <f>IF(AND(Sufficient_data="Yes",Include_study="Yes",Moderator&lt;&gt;""),'Moderator Analysis'!E:E-CL$3,"")</f>
        <v/>
      </c>
      <c r="CD143" s="40" t="str">
        <f>IF(AND(Sufficient_data="Yes",Include_study="Yes",Moderator&lt;&gt;""),CA:CA*('Moderator Analysis'!F:F-CL$5-CL$4*'Moderator Analysis'!E:E)^2,"")</f>
        <v/>
      </c>
      <c r="CE143" s="9"/>
      <c r="CF143" s="75" t="str">
        <f t="shared" si="282"/>
        <v/>
      </c>
      <c r="CG143" s="18" t="str">
        <f>IF(AND(Sufficient_data="Yes",Include_study="Yes",CF143&lt;&gt;""),'Moderator Analysis'!F:F-'Moderator Analysis'!J$37,"")</f>
        <v/>
      </c>
      <c r="CH143" s="18" t="str">
        <f>IF(AND(Sufficient_data="Yes",Include_study="Yes",CF143&lt;&gt;""),'Moderator Analysis'!E:E-SUMPRODUCT('Moderator Analysis'!E:E,CF:CF)/SUM(CF:CF),"")</f>
        <v/>
      </c>
      <c r="CI143" s="79" t="str">
        <f>IF(AND(Sufficient_data="Yes",Include_study="Yes",CF143&lt;&gt;""),CF:CF*('Moderator Analysis'!F:F-'Moderator Analysis'!J$29-'Moderator Analysis'!J$30*'Moderator Analysis'!E:E)^2,"")</f>
        <v/>
      </c>
      <c r="CN143" s="138"/>
      <c r="CO143" s="140"/>
      <c r="CP143" s="28" t="str">
        <f>IF(AND(Include_study="Yes",Sufficient_data="Yes"),1/'Publication Bias Analysis'!F143^2,"")</f>
        <v/>
      </c>
      <c r="CQ143" s="28" t="str">
        <f>IF(AND(Include_study="Yes",Sufficient_data="Yes"),1/('Publication Bias Analysis'!F:F^2+IF(Additional_model="Fixed effect",0,Calculations!DD$11)),"")</f>
        <v/>
      </c>
      <c r="CR143" s="28" t="str">
        <f>IF(AND(Include_study="Yes",Sufficient_data="Yes"),1/('Publication Bias Analysis'!F:F^2+IF(Additional_model="Fixed effect",0,'Publication Bias Analysis'!L$32)),"")</f>
        <v/>
      </c>
      <c r="CS143" s="28" t="str">
        <f>IF(AND(Include_study="Yes",Sufficient_data="Yes"),'Publication Bias Analysis'!E:E-IF(Trim_and_fill="Off",'Publication Bias Analysis'!I$29,'Publication Bias Analysis'!I$37),"")</f>
        <v/>
      </c>
      <c r="CT143" s="28" t="str">
        <f t="shared" si="300"/>
        <v/>
      </c>
      <c r="CU143" s="28" t="str">
        <f t="shared" si="301"/>
        <v/>
      </c>
      <c r="CV143" s="90" t="str">
        <f t="shared" si="302"/>
        <v/>
      </c>
      <c r="CW143" s="89" t="str">
        <f>IF(AND(Include_study="Yes",Sufficient_data="Yes"),CV:CV+IF(DH:DH&lt;0,-1,1)*COUNTIF(CV$2:CV142,CV:CV),"")</f>
        <v/>
      </c>
      <c r="CX143" s="89" t="str">
        <f>IF(AND(Include_study="Yes",Sufficient_data="Yes"),RANK(DL:DL,DL:DL,1)*IF(DK:DK&lt;0,-1,1)+IF(DK:DK&lt;0,-1,1)*COUNTIF(CV$2:CV142,CV:CV),"")</f>
        <v/>
      </c>
      <c r="CY143" s="89" t="str">
        <f>IF(AND(Include_study="Yes",Sufficient_data="Yes"),RANK(DO:DO,DO:DO,1)*IF(DN:DN&lt;0,-1,1)+IF(DN:DN&lt;0,-1,1)*COUNTIF(CV$2:CV142,CV:CV),"")</f>
        <v/>
      </c>
      <c r="CZ143" s="10" t="e">
        <f>IF(AND(Include_study="Yes",Sufficient_data="Yes"),'Publication Bias Analysis'!E:E,NA())</f>
        <v>#N/A</v>
      </c>
      <c r="DA143" s="40" t="e">
        <f>IF(AND(Include_study="Yes",Sufficient_data="Yes"),'Publication Bias Analysis'!F:F,NA())</f>
        <v>#N/A</v>
      </c>
      <c r="DG143" s="133"/>
      <c r="DH143" s="28" t="str">
        <f>IF(AND(Include_study="Yes",Sufficient_data="Yes"),IF('Publication Bias Analysis'!L$38="Left",CZ:CZ-'Publication Bias Analysis'!I$29,'Publication Bias Analysis'!I$29-'Publication Bias Analysis'!E:E),"")</f>
        <v/>
      </c>
      <c r="DI143" s="28" t="str">
        <f t="shared" si="308"/>
        <v/>
      </c>
      <c r="DJ143" s="40" t="str">
        <f>IF(AND(Include_study="Yes",Sufficient_data="Yes"),1/('Publication Bias Analysis'!F:F^2+IF(Additional_model="Fixed effect",0,$DS$6)),"")</f>
        <v/>
      </c>
      <c r="DK143" s="28" t="str">
        <f>IF(AND(Include_study="Yes",Sufficient_data="Yes"),IF('Publication Bias Analysis'!L$38="Left",CZ:CZ-DS$3,DS$3-'Publication Bias Analysis'!E:E),"")</f>
        <v/>
      </c>
      <c r="DL143" s="28" t="str">
        <f t="shared" si="309"/>
        <v/>
      </c>
      <c r="DM143" s="40" t="str">
        <f>IF(AND(DK143&lt;&gt;"",CW143&lt;=MAX(CW:CW)-DS$7),1/('Publication Bias Analysis'!F:F^2+IF(Additional_model="Fixed effect",0,$DS$13)),"")</f>
        <v/>
      </c>
      <c r="DN143" s="10" t="str">
        <f>IF(AND(Include_study="Yes",Sufficient_data="Yes"),IF('Publication Bias Analysis'!L$38="Left",CZ:CZ-DS$10,DS$10-CZ:CZ),"")</f>
        <v/>
      </c>
      <c r="DO143" s="10" t="str">
        <f t="shared" si="310"/>
        <v/>
      </c>
      <c r="DP143" s="40" t="str">
        <f t="shared" si="303"/>
        <v/>
      </c>
      <c r="EG143" s="133"/>
      <c r="EH143" s="10" t="str">
        <f t="shared" si="304"/>
        <v/>
      </c>
      <c r="EI143" s="40" t="str">
        <f>IF(AND(Include_study="Yes",Sufficient_data="Yes"),Z_score-('Publication Bias Analysis'!P$3+'Publication Bias Analysis'!P$4*Inverse_standard_error),"")</f>
        <v/>
      </c>
      <c r="EK143" s="133"/>
      <c r="EL143" s="10" t="str">
        <f>IF(AND(Include_study="Yes",Sufficient_data="Yes"),(CZ:CZ-SUMPRODUCT(Calculations!CP:CP,'Publication Bias Analysis'!E:E)/SUM(Calculations!CP:CP))/(SQRT(EM:EM)),"")</f>
        <v/>
      </c>
      <c r="EM143" s="10" t="str">
        <f>IF(AND(Include_study="Yes",Sufficient_data="Yes"),'Publication Bias Analysis'!F:F^2-1/(SUM(Calculations!CP:CP)),"")</f>
        <v/>
      </c>
      <c r="EN143" s="14" t="str">
        <f t="shared" si="311"/>
        <v/>
      </c>
      <c r="EO143" s="14" t="str">
        <f t="shared" si="312"/>
        <v/>
      </c>
      <c r="EP143" s="14" t="str">
        <f>IF(AND(Include_study="Yes",Sufficient_data="Yes"),COUNTIFS(EN$2:EN142,"&lt;"&amp;EN143,EO$2:EO142,"&lt;"&amp;EO143)+COUNTIFS(EN144:EN$201,"&lt;"&amp;EN143,EO144:EO$201,"&lt;"&amp;EO143)+COUNTIFS(EN$2:EN142,"&gt;"&amp;EN143,EO$2:EO142,"&gt;"&amp;EO143)+COUNTIFS(EN144:EN$201,"&gt;"&amp;EN143,EO144:EO$201,"&gt;"&amp;EO143),"")</f>
        <v/>
      </c>
      <c r="EQ143" s="83" t="str">
        <f>IF(AND(Include_study="Yes",Sufficient_data="Yes"),COUNTIFS(EN$2:EN142,"&lt;"&amp;EN143,EO$2:EO142,"&gt;"&amp;EO143)+COUNTIFS(EN144:EN$201,"&lt;"&amp;EN143,EO144:EO$201,"&gt;"&amp;EO143)+COUNTIFS(EN$2:EN142,"&gt;"&amp;EN143,EO$2:EO142,"&lt;"&amp;EO143)+COUNTIFS(EN144:EN$201,"&gt;"&amp;EN143,EO144:EO$201,"&lt;"&amp;EO143),"")</f>
        <v/>
      </c>
      <c r="ES143" s="133"/>
      <c r="EX143" s="133"/>
      <c r="EY143" s="10" t="e">
        <f t="shared" si="250"/>
        <v>#N/A</v>
      </c>
      <c r="EZ143" s="10" t="e">
        <f t="shared" si="251"/>
        <v>#N/A</v>
      </c>
      <c r="FA143" s="10" t="str">
        <f t="shared" si="252"/>
        <v/>
      </c>
      <c r="FB143" s="40" t="str">
        <f>IF(AND(Include_study="Yes",Sufficient_data="Yes"),Z_score-('Publication Bias Analysis'!AK171+'Publication Bias Analysis'!AK$31*Inverse_standard_error),"")</f>
        <v/>
      </c>
      <c r="FH143" s="133"/>
      <c r="FI143" s="14" t="str">
        <f>IF(Z_score&lt;&gt;"",RANK('Publication Bias Analysis'!AS:AS,'Publication Bias Analysis'!AS:AS,1)+COUNTIF('Publication Bias Analysis'!AS$2:AS142,'Publication Bias Analysis'!AS143),"")</f>
        <v/>
      </c>
      <c r="FJ143" s="10" t="str">
        <f t="shared" si="305"/>
        <v/>
      </c>
      <c r="FK143" s="10" t="e">
        <f>IF(AND(Include_study="Yes",Sufficient_data="Yes"),'Publication Bias Analysis'!AR143,NA())</f>
        <v>#N/A</v>
      </c>
      <c r="FL143" s="28" t="e">
        <f>IF(AND(Include_study="Yes",Sufficient_data="Yes"),'Publication Bias Analysis'!AS143,NA())</f>
        <v>#N/A</v>
      </c>
      <c r="FM143" s="10" t="str">
        <f>IF(AND(Include_study="Yes",Sufficient_data="Yes"),'Publication Bias Analysis'!AR:AR-AVERAGE('Publication Bias Analysis'!AR:AR),"")</f>
        <v/>
      </c>
      <c r="FN143" s="40" t="str">
        <f>IF(AND(Include_study="Yes",Sufficient_data="Yes"),FL:FL-('Publication Bias Analysis'!AV$30+FK:FK*'Publication Bias Analysis'!AV$31),"")</f>
        <v/>
      </c>
      <c r="FT143" s="133"/>
      <c r="FU143" s="10" t="str">
        <f t="shared" si="254"/>
        <v/>
      </c>
      <c r="FV143" s="19" t="str">
        <f t="shared" si="283"/>
        <v/>
      </c>
      <c r="FW143" s="40" t="str">
        <f t="shared" si="307"/>
        <v/>
      </c>
    </row>
    <row r="144" spans="1:179" x14ac:dyDescent="0.2">
      <c r="A144" s="129"/>
      <c r="B144" s="26" t="str">
        <f t="shared" si="255"/>
        <v/>
      </c>
      <c r="C144" s="26" t="str">
        <f>IF(B144&lt;&gt;"",IF(B144=0,COUNTIF(B$2:B143,0)+1,COUNTIF(B$2:B143,B144)+B144+COUNTIF(B:B,0)),"")</f>
        <v/>
      </c>
      <c r="D144" s="26" t="str">
        <f t="shared" si="216"/>
        <v/>
      </c>
      <c r="E144" s="10" t="str">
        <f>IF(AND(Sufficient_data="Yes",Include_study="Yes",Input!Study_name&lt;&gt;""),Input!Study_name,"")</f>
        <v/>
      </c>
      <c r="F144" s="10" t="str">
        <f>IF(AND(Sufficient_data="Yes",Include_study="Yes"),Input!Correlation,"")</f>
        <v/>
      </c>
      <c r="G144" s="10" t="str">
        <f t="shared" si="217"/>
        <v/>
      </c>
      <c r="H144" s="10" t="str">
        <f>IF(AND(Sufficient_data="Yes",Include_study="Yes"),Input!Number_of_subjects,"")</f>
        <v/>
      </c>
      <c r="I144" s="10" t="str">
        <f t="shared" si="218"/>
        <v/>
      </c>
      <c r="J144" s="10" t="str">
        <f t="shared" si="219"/>
        <v/>
      </c>
      <c r="K144" s="10" t="str">
        <f t="shared" si="220"/>
        <v/>
      </c>
      <c r="L144" s="10" t="str">
        <f t="shared" si="221"/>
        <v/>
      </c>
      <c r="M144" s="10" t="str">
        <f t="shared" si="284"/>
        <v/>
      </c>
      <c r="N144" s="10" t="str">
        <f t="shared" si="285"/>
        <v/>
      </c>
      <c r="O144" s="106" t="str">
        <f t="shared" si="286"/>
        <v/>
      </c>
      <c r="P144" s="68" t="str">
        <f t="shared" si="287"/>
        <v/>
      </c>
      <c r="R144" s="57" t="e">
        <f t="shared" si="226"/>
        <v>#N/A</v>
      </c>
      <c r="S144" s="10" t="e">
        <f t="shared" si="227"/>
        <v>#N/A</v>
      </c>
      <c r="T144" s="40" t="e">
        <f t="shared" si="228"/>
        <v>#N/A</v>
      </c>
      <c r="Y144" s="129"/>
      <c r="Z144" s="26" t="str">
        <f t="shared" si="288"/>
        <v/>
      </c>
      <c r="AA144" s="26" t="str">
        <f>IF(AND(Sufficient_data="Yes",Include_study="Yes",Input!Study_name&lt;&gt;"",Subgroup&lt;&gt;""),Input!Study_name,"")</f>
        <v/>
      </c>
      <c r="AB144" s="10" t="str">
        <f t="shared" si="230"/>
        <v/>
      </c>
      <c r="AC144" s="10" t="str">
        <f>IF(AND(Sufficient_data="Yes",Include_study="Yes",Subgroup&lt;&gt;""),Input!Correlation,"")</f>
        <v/>
      </c>
      <c r="AD144" s="10" t="str">
        <f t="shared" si="256"/>
        <v/>
      </c>
      <c r="AE144" s="10" t="str">
        <f t="shared" si="231"/>
        <v/>
      </c>
      <c r="AF144" s="10" t="str">
        <f t="shared" si="257"/>
        <v/>
      </c>
      <c r="AG144" s="10" t="str">
        <f t="shared" si="289"/>
        <v/>
      </c>
      <c r="AH144" s="4" t="str">
        <f t="shared" si="258"/>
        <v/>
      </c>
      <c r="AI144" s="35" t="str">
        <f t="shared" si="290"/>
        <v/>
      </c>
      <c r="AJ144" s="108" t="str">
        <f t="shared" si="291"/>
        <v/>
      </c>
      <c r="AK144" s="68" t="str">
        <f t="shared" si="292"/>
        <v/>
      </c>
      <c r="AL144" s="9"/>
      <c r="AM144" s="57" t="e">
        <f t="shared" si="259"/>
        <v>#N/A</v>
      </c>
      <c r="AN144" s="10" t="e">
        <f t="shared" si="260"/>
        <v>#N/A</v>
      </c>
      <c r="AO144" s="40" t="e">
        <f t="shared" si="261"/>
        <v>#N/A</v>
      </c>
      <c r="AP144" s="9"/>
      <c r="AQ144" s="71" t="str">
        <f t="shared" si="262"/>
        <v/>
      </c>
      <c r="AR144" s="10" t="str">
        <f>IF(AND(Sufficient_data="Yes",Include_study="Yes",Subgroup&lt;&gt;""),IF(COUNTIFS(Input!F$2:F143,"="&amp;"Yes",Input!C$2:C143,"="&amp;"Yes",Input!G$2:G143,"="&amp;Subgroup)&gt;0,"",Subgroup),"")</f>
        <v/>
      </c>
      <c r="AS144" s="26" t="str">
        <f t="shared" si="263"/>
        <v/>
      </c>
      <c r="AT144" s="14" t="str">
        <f t="shared" si="264"/>
        <v/>
      </c>
      <c r="AU144" s="10" t="str">
        <f t="shared" si="265"/>
        <v/>
      </c>
      <c r="AV144" s="19" t="str">
        <f t="shared" si="266"/>
        <v/>
      </c>
      <c r="AW144" s="10" t="str">
        <f t="shared" si="267"/>
        <v/>
      </c>
      <c r="AX144" s="10" t="str">
        <f t="shared" si="268"/>
        <v/>
      </c>
      <c r="AY144" s="10" t="str">
        <f t="shared" si="293"/>
        <v/>
      </c>
      <c r="AZ144" s="10" t="str">
        <f t="shared" si="269"/>
        <v/>
      </c>
      <c r="BA144" s="10" t="str">
        <f t="shared" si="270"/>
        <v/>
      </c>
      <c r="BB144" s="10" t="str">
        <f t="shared" si="294"/>
        <v/>
      </c>
      <c r="BC144" s="10" t="str">
        <f t="shared" si="271"/>
        <v/>
      </c>
      <c r="BD144" s="26" t="str">
        <f t="shared" si="272"/>
        <v/>
      </c>
      <c r="BE144" s="10" t="str">
        <f t="shared" si="295"/>
        <v/>
      </c>
      <c r="BF144" s="10" t="str">
        <f t="shared" si="296"/>
        <v/>
      </c>
      <c r="BG144" s="10" t="str">
        <f t="shared" si="273"/>
        <v/>
      </c>
      <c r="BH144" s="10" t="str">
        <f t="shared" si="274"/>
        <v/>
      </c>
      <c r="BI144" s="10" t="str">
        <f t="shared" si="297"/>
        <v/>
      </c>
      <c r="BJ144" s="10" t="str">
        <f t="shared" si="298"/>
        <v/>
      </c>
      <c r="BK144" s="10" t="str">
        <f t="shared" si="275"/>
        <v/>
      </c>
      <c r="BL144" s="10" t="str">
        <f t="shared" si="276"/>
        <v/>
      </c>
      <c r="BM144" s="10" t="str">
        <f t="shared" si="277"/>
        <v/>
      </c>
      <c r="BN144" s="10" t="e">
        <f t="shared" si="278"/>
        <v>#N/A</v>
      </c>
      <c r="BO144" s="10" t="str">
        <f t="shared" si="279"/>
        <v/>
      </c>
      <c r="BP144" s="10" t="str">
        <f t="shared" si="280"/>
        <v/>
      </c>
      <c r="BQ144" s="10" t="str">
        <f t="shared" si="299"/>
        <v/>
      </c>
      <c r="BR144" s="28" t="str">
        <f t="shared" si="281"/>
        <v/>
      </c>
      <c r="BS144" s="40" t="str">
        <f t="shared" si="306"/>
        <v/>
      </c>
      <c r="BX144" s="138"/>
      <c r="BY144" s="10" t="e">
        <f t="shared" si="243"/>
        <v>#N/A</v>
      </c>
      <c r="BZ144" s="10" t="e">
        <f t="shared" si="244"/>
        <v>#N/A</v>
      </c>
      <c r="CA144" s="10" t="str">
        <f t="shared" si="245"/>
        <v/>
      </c>
      <c r="CB144" s="10" t="str">
        <f>IF(AND(Sufficient_data="Yes",Include_study="Yes",Moderator&lt;&gt;""),'Moderator Analysis'!F:F-CL$2,"")</f>
        <v/>
      </c>
      <c r="CC144" s="10" t="str">
        <f>IF(AND(Sufficient_data="Yes",Include_study="Yes",Moderator&lt;&gt;""),'Moderator Analysis'!E:E-CL$3,"")</f>
        <v/>
      </c>
      <c r="CD144" s="40" t="str">
        <f>IF(AND(Sufficient_data="Yes",Include_study="Yes",Moderator&lt;&gt;""),CA:CA*('Moderator Analysis'!F:F-CL$5-CL$4*'Moderator Analysis'!E:E)^2,"")</f>
        <v/>
      </c>
      <c r="CE144" s="9"/>
      <c r="CF144" s="75" t="str">
        <f t="shared" si="282"/>
        <v/>
      </c>
      <c r="CG144" s="18" t="str">
        <f>IF(AND(Sufficient_data="Yes",Include_study="Yes",CF144&lt;&gt;""),'Moderator Analysis'!F:F-'Moderator Analysis'!J$37,"")</f>
        <v/>
      </c>
      <c r="CH144" s="18" t="str">
        <f>IF(AND(Sufficient_data="Yes",Include_study="Yes",CF144&lt;&gt;""),'Moderator Analysis'!E:E-SUMPRODUCT('Moderator Analysis'!E:E,CF:CF)/SUM(CF:CF),"")</f>
        <v/>
      </c>
      <c r="CI144" s="79" t="str">
        <f>IF(AND(Sufficient_data="Yes",Include_study="Yes",CF144&lt;&gt;""),CF:CF*('Moderator Analysis'!F:F-'Moderator Analysis'!J$29-'Moderator Analysis'!J$30*'Moderator Analysis'!E:E)^2,"")</f>
        <v/>
      </c>
      <c r="CN144" s="138"/>
      <c r="CO144" s="140"/>
      <c r="CP144" s="28" t="str">
        <f>IF(AND(Include_study="Yes",Sufficient_data="Yes"),1/'Publication Bias Analysis'!F144^2,"")</f>
        <v/>
      </c>
      <c r="CQ144" s="28" t="str">
        <f>IF(AND(Include_study="Yes",Sufficient_data="Yes"),1/('Publication Bias Analysis'!F:F^2+IF(Additional_model="Fixed effect",0,Calculations!DD$11)),"")</f>
        <v/>
      </c>
      <c r="CR144" s="28" t="str">
        <f>IF(AND(Include_study="Yes",Sufficient_data="Yes"),1/('Publication Bias Analysis'!F:F^2+IF(Additional_model="Fixed effect",0,'Publication Bias Analysis'!L$32)),"")</f>
        <v/>
      </c>
      <c r="CS144" s="28" t="str">
        <f>IF(AND(Include_study="Yes",Sufficient_data="Yes"),'Publication Bias Analysis'!E:E-IF(Trim_and_fill="Off",'Publication Bias Analysis'!I$29,'Publication Bias Analysis'!I$37),"")</f>
        <v/>
      </c>
      <c r="CT144" s="28" t="str">
        <f t="shared" si="300"/>
        <v/>
      </c>
      <c r="CU144" s="28" t="str">
        <f t="shared" si="301"/>
        <v/>
      </c>
      <c r="CV144" s="90" t="str">
        <f t="shared" si="302"/>
        <v/>
      </c>
      <c r="CW144" s="89" t="str">
        <f>IF(AND(Include_study="Yes",Sufficient_data="Yes"),CV:CV+IF(DH:DH&lt;0,-1,1)*COUNTIF(CV$2:CV143,CV:CV),"")</f>
        <v/>
      </c>
      <c r="CX144" s="89" t="str">
        <f>IF(AND(Include_study="Yes",Sufficient_data="Yes"),RANK(DL:DL,DL:DL,1)*IF(DK:DK&lt;0,-1,1)+IF(DK:DK&lt;0,-1,1)*COUNTIF(CV$2:CV143,CV:CV),"")</f>
        <v/>
      </c>
      <c r="CY144" s="89" t="str">
        <f>IF(AND(Include_study="Yes",Sufficient_data="Yes"),RANK(DO:DO,DO:DO,1)*IF(DN:DN&lt;0,-1,1)+IF(DN:DN&lt;0,-1,1)*COUNTIF(CV$2:CV143,CV:CV),"")</f>
        <v/>
      </c>
      <c r="CZ144" s="10" t="e">
        <f>IF(AND(Include_study="Yes",Sufficient_data="Yes"),'Publication Bias Analysis'!E:E,NA())</f>
        <v>#N/A</v>
      </c>
      <c r="DA144" s="40" t="e">
        <f>IF(AND(Include_study="Yes",Sufficient_data="Yes"),'Publication Bias Analysis'!F:F,NA())</f>
        <v>#N/A</v>
      </c>
      <c r="DG144" s="133"/>
      <c r="DH144" s="28" t="str">
        <f>IF(AND(Include_study="Yes",Sufficient_data="Yes"),IF('Publication Bias Analysis'!L$38="Left",CZ:CZ-'Publication Bias Analysis'!I$29,'Publication Bias Analysis'!I$29-'Publication Bias Analysis'!E:E),"")</f>
        <v/>
      </c>
      <c r="DI144" s="28" t="str">
        <f t="shared" si="308"/>
        <v/>
      </c>
      <c r="DJ144" s="40" t="str">
        <f>IF(AND(Include_study="Yes",Sufficient_data="Yes"),1/('Publication Bias Analysis'!F:F^2+IF(Additional_model="Fixed effect",0,$DS$6)),"")</f>
        <v/>
      </c>
      <c r="DK144" s="28" t="str">
        <f>IF(AND(Include_study="Yes",Sufficient_data="Yes"),IF('Publication Bias Analysis'!L$38="Left",CZ:CZ-DS$3,DS$3-'Publication Bias Analysis'!E:E),"")</f>
        <v/>
      </c>
      <c r="DL144" s="28" t="str">
        <f t="shared" si="309"/>
        <v/>
      </c>
      <c r="DM144" s="40" t="str">
        <f>IF(AND(DK144&lt;&gt;"",CW144&lt;=MAX(CW:CW)-DS$7),1/('Publication Bias Analysis'!F:F^2+IF(Additional_model="Fixed effect",0,$DS$13)),"")</f>
        <v/>
      </c>
      <c r="DN144" s="10" t="str">
        <f>IF(AND(Include_study="Yes",Sufficient_data="Yes"),IF('Publication Bias Analysis'!L$38="Left",CZ:CZ-DS$10,DS$10-CZ:CZ),"")</f>
        <v/>
      </c>
      <c r="DO144" s="10" t="str">
        <f t="shared" si="310"/>
        <v/>
      </c>
      <c r="DP144" s="40" t="str">
        <f t="shared" si="303"/>
        <v/>
      </c>
      <c r="EG144" s="133"/>
      <c r="EH144" s="10" t="str">
        <f t="shared" si="304"/>
        <v/>
      </c>
      <c r="EI144" s="40" t="str">
        <f>IF(AND(Include_study="Yes",Sufficient_data="Yes"),Z_score-('Publication Bias Analysis'!P$3+'Publication Bias Analysis'!P$4*Inverse_standard_error),"")</f>
        <v/>
      </c>
      <c r="EK144" s="133"/>
      <c r="EL144" s="10" t="str">
        <f>IF(AND(Include_study="Yes",Sufficient_data="Yes"),(CZ:CZ-SUMPRODUCT(Calculations!CP:CP,'Publication Bias Analysis'!E:E)/SUM(Calculations!CP:CP))/(SQRT(EM:EM)),"")</f>
        <v/>
      </c>
      <c r="EM144" s="10" t="str">
        <f>IF(AND(Include_study="Yes",Sufficient_data="Yes"),'Publication Bias Analysis'!F:F^2-1/(SUM(Calculations!CP:CP)),"")</f>
        <v/>
      </c>
      <c r="EN144" s="14" t="str">
        <f t="shared" si="311"/>
        <v/>
      </c>
      <c r="EO144" s="14" t="str">
        <f t="shared" si="312"/>
        <v/>
      </c>
      <c r="EP144" s="14" t="str">
        <f>IF(AND(Include_study="Yes",Sufficient_data="Yes"),COUNTIFS(EN$2:EN143,"&lt;"&amp;EN144,EO$2:EO143,"&lt;"&amp;EO144)+COUNTIFS(EN145:EN$201,"&lt;"&amp;EN144,EO145:EO$201,"&lt;"&amp;EO144)+COUNTIFS(EN$2:EN143,"&gt;"&amp;EN144,EO$2:EO143,"&gt;"&amp;EO144)+COUNTIFS(EN145:EN$201,"&gt;"&amp;EN144,EO145:EO$201,"&gt;"&amp;EO144),"")</f>
        <v/>
      </c>
      <c r="EQ144" s="83" t="str">
        <f>IF(AND(Include_study="Yes",Sufficient_data="Yes"),COUNTIFS(EN$2:EN143,"&lt;"&amp;EN144,EO$2:EO143,"&gt;"&amp;EO144)+COUNTIFS(EN145:EN$201,"&lt;"&amp;EN144,EO145:EO$201,"&gt;"&amp;EO144)+COUNTIFS(EN$2:EN143,"&gt;"&amp;EN144,EO$2:EO143,"&lt;"&amp;EO144)+COUNTIFS(EN145:EN$201,"&gt;"&amp;EN144,EO145:EO$201,"&lt;"&amp;EO144),"")</f>
        <v/>
      </c>
      <c r="ES144" s="133"/>
      <c r="EX144" s="133"/>
      <c r="EY144" s="10" t="e">
        <f t="shared" si="250"/>
        <v>#N/A</v>
      </c>
      <c r="EZ144" s="10" t="e">
        <f t="shared" si="251"/>
        <v>#N/A</v>
      </c>
      <c r="FA144" s="10" t="str">
        <f t="shared" si="252"/>
        <v/>
      </c>
      <c r="FB144" s="40" t="str">
        <f>IF(AND(Include_study="Yes",Sufficient_data="Yes"),Z_score-('Publication Bias Analysis'!AK172+'Publication Bias Analysis'!AK$31*Inverse_standard_error),"")</f>
        <v/>
      </c>
      <c r="FH144" s="133"/>
      <c r="FI144" s="14" t="str">
        <f>IF(Z_score&lt;&gt;"",RANK('Publication Bias Analysis'!AS:AS,'Publication Bias Analysis'!AS:AS,1)+COUNTIF('Publication Bias Analysis'!AS$2:AS143,'Publication Bias Analysis'!AS144),"")</f>
        <v/>
      </c>
      <c r="FJ144" s="10" t="str">
        <f t="shared" si="305"/>
        <v/>
      </c>
      <c r="FK144" s="10" t="e">
        <f>IF(AND(Include_study="Yes",Sufficient_data="Yes"),'Publication Bias Analysis'!AR144,NA())</f>
        <v>#N/A</v>
      </c>
      <c r="FL144" s="28" t="e">
        <f>IF(AND(Include_study="Yes",Sufficient_data="Yes"),'Publication Bias Analysis'!AS144,NA())</f>
        <v>#N/A</v>
      </c>
      <c r="FM144" s="10" t="str">
        <f>IF(AND(Include_study="Yes",Sufficient_data="Yes"),'Publication Bias Analysis'!AR:AR-AVERAGE('Publication Bias Analysis'!AR:AR),"")</f>
        <v/>
      </c>
      <c r="FN144" s="40" t="str">
        <f>IF(AND(Include_study="Yes",Sufficient_data="Yes"),FL:FL-('Publication Bias Analysis'!AV$30+FK:FK*'Publication Bias Analysis'!AV$31),"")</f>
        <v/>
      </c>
      <c r="FT144" s="133"/>
      <c r="FU144" s="10" t="str">
        <f t="shared" si="254"/>
        <v/>
      </c>
      <c r="FV144" s="19" t="str">
        <f t="shared" si="283"/>
        <v/>
      </c>
      <c r="FW144" s="40" t="str">
        <f t="shared" si="307"/>
        <v/>
      </c>
    </row>
    <row r="145" spans="1:179" x14ac:dyDescent="0.2">
      <c r="A145" s="129"/>
      <c r="B145" s="26" t="str">
        <f t="shared" si="255"/>
        <v/>
      </c>
      <c r="C145" s="26" t="str">
        <f>IF(B145&lt;&gt;"",IF(B145=0,COUNTIF(B$2:B144,0)+1,COUNTIF(B$2:B144,B145)+B145+COUNTIF(B:B,0)),"")</f>
        <v/>
      </c>
      <c r="D145" s="26" t="str">
        <f t="shared" si="216"/>
        <v/>
      </c>
      <c r="E145" s="10" t="str">
        <f>IF(AND(Sufficient_data="Yes",Include_study="Yes",Input!Study_name&lt;&gt;""),Input!Study_name,"")</f>
        <v/>
      </c>
      <c r="F145" s="10" t="str">
        <f>IF(AND(Sufficient_data="Yes",Include_study="Yes"),Input!Correlation,"")</f>
        <v/>
      </c>
      <c r="G145" s="10" t="str">
        <f t="shared" si="217"/>
        <v/>
      </c>
      <c r="H145" s="10" t="str">
        <f>IF(AND(Sufficient_data="Yes",Include_study="Yes"),Input!Number_of_subjects,"")</f>
        <v/>
      </c>
      <c r="I145" s="10" t="str">
        <f t="shared" si="218"/>
        <v/>
      </c>
      <c r="J145" s="10" t="str">
        <f t="shared" si="219"/>
        <v/>
      </c>
      <c r="K145" s="10" t="str">
        <f t="shared" si="220"/>
        <v/>
      </c>
      <c r="L145" s="10" t="str">
        <f t="shared" si="221"/>
        <v/>
      </c>
      <c r="M145" s="10" t="str">
        <f t="shared" si="284"/>
        <v/>
      </c>
      <c r="N145" s="10" t="str">
        <f t="shared" si="285"/>
        <v/>
      </c>
      <c r="O145" s="106" t="str">
        <f t="shared" si="286"/>
        <v/>
      </c>
      <c r="P145" s="68" t="str">
        <f t="shared" si="287"/>
        <v/>
      </c>
      <c r="R145" s="57" t="e">
        <f t="shared" si="226"/>
        <v>#N/A</v>
      </c>
      <c r="S145" s="10" t="e">
        <f t="shared" si="227"/>
        <v>#N/A</v>
      </c>
      <c r="T145" s="40" t="e">
        <f t="shared" si="228"/>
        <v>#N/A</v>
      </c>
      <c r="Y145" s="129"/>
      <c r="Z145" s="26" t="str">
        <f t="shared" si="288"/>
        <v/>
      </c>
      <c r="AA145" s="26" t="str">
        <f>IF(AND(Sufficient_data="Yes",Include_study="Yes",Input!Study_name&lt;&gt;"",Subgroup&lt;&gt;""),Input!Study_name,"")</f>
        <v/>
      </c>
      <c r="AB145" s="10" t="str">
        <f t="shared" si="230"/>
        <v/>
      </c>
      <c r="AC145" s="10" t="str">
        <f>IF(AND(Sufficient_data="Yes",Include_study="Yes",Subgroup&lt;&gt;""),Input!Correlation,"")</f>
        <v/>
      </c>
      <c r="AD145" s="10" t="str">
        <f t="shared" si="256"/>
        <v/>
      </c>
      <c r="AE145" s="10" t="str">
        <f t="shared" si="231"/>
        <v/>
      </c>
      <c r="AF145" s="10" t="str">
        <f t="shared" si="257"/>
        <v/>
      </c>
      <c r="AG145" s="10" t="str">
        <f t="shared" si="289"/>
        <v/>
      </c>
      <c r="AH145" s="4" t="str">
        <f t="shared" si="258"/>
        <v/>
      </c>
      <c r="AI145" s="35" t="str">
        <f t="shared" si="290"/>
        <v/>
      </c>
      <c r="AJ145" s="108" t="str">
        <f t="shared" si="291"/>
        <v/>
      </c>
      <c r="AK145" s="68" t="str">
        <f t="shared" si="292"/>
        <v/>
      </c>
      <c r="AL145" s="9"/>
      <c r="AM145" s="57" t="e">
        <f t="shared" si="259"/>
        <v>#N/A</v>
      </c>
      <c r="AN145" s="10" t="e">
        <f t="shared" si="260"/>
        <v>#N/A</v>
      </c>
      <c r="AO145" s="40" t="e">
        <f t="shared" si="261"/>
        <v>#N/A</v>
      </c>
      <c r="AP145" s="9"/>
      <c r="AQ145" s="71" t="str">
        <f t="shared" si="262"/>
        <v/>
      </c>
      <c r="AR145" s="10" t="str">
        <f>IF(AND(Sufficient_data="Yes",Include_study="Yes",Subgroup&lt;&gt;""),IF(COUNTIFS(Input!F$2:F144,"="&amp;"Yes",Input!C$2:C144,"="&amp;"Yes",Input!G$2:G144,"="&amp;Subgroup)&gt;0,"",Subgroup),"")</f>
        <v/>
      </c>
      <c r="AS145" s="26" t="str">
        <f t="shared" si="263"/>
        <v/>
      </c>
      <c r="AT145" s="14" t="str">
        <f t="shared" si="264"/>
        <v/>
      </c>
      <c r="AU145" s="10" t="str">
        <f t="shared" si="265"/>
        <v/>
      </c>
      <c r="AV145" s="19" t="str">
        <f t="shared" si="266"/>
        <v/>
      </c>
      <c r="AW145" s="10" t="str">
        <f t="shared" si="267"/>
        <v/>
      </c>
      <c r="AX145" s="10" t="str">
        <f t="shared" si="268"/>
        <v/>
      </c>
      <c r="AY145" s="10" t="str">
        <f t="shared" si="293"/>
        <v/>
      </c>
      <c r="AZ145" s="10" t="str">
        <f t="shared" si="269"/>
        <v/>
      </c>
      <c r="BA145" s="10" t="str">
        <f t="shared" si="270"/>
        <v/>
      </c>
      <c r="BB145" s="10" t="str">
        <f t="shared" si="294"/>
        <v/>
      </c>
      <c r="BC145" s="10" t="str">
        <f t="shared" si="271"/>
        <v/>
      </c>
      <c r="BD145" s="26" t="str">
        <f t="shared" si="272"/>
        <v/>
      </c>
      <c r="BE145" s="10" t="str">
        <f t="shared" si="295"/>
        <v/>
      </c>
      <c r="BF145" s="10" t="str">
        <f t="shared" si="296"/>
        <v/>
      </c>
      <c r="BG145" s="10" t="str">
        <f t="shared" si="273"/>
        <v/>
      </c>
      <c r="BH145" s="10" t="str">
        <f t="shared" si="274"/>
        <v/>
      </c>
      <c r="BI145" s="10" t="str">
        <f t="shared" si="297"/>
        <v/>
      </c>
      <c r="BJ145" s="10" t="str">
        <f t="shared" si="298"/>
        <v/>
      </c>
      <c r="BK145" s="10" t="str">
        <f t="shared" si="275"/>
        <v/>
      </c>
      <c r="BL145" s="10" t="str">
        <f t="shared" si="276"/>
        <v/>
      </c>
      <c r="BM145" s="10" t="str">
        <f t="shared" si="277"/>
        <v/>
      </c>
      <c r="BN145" s="10" t="e">
        <f t="shared" si="278"/>
        <v>#N/A</v>
      </c>
      <c r="BO145" s="10" t="str">
        <f t="shared" si="279"/>
        <v/>
      </c>
      <c r="BP145" s="10" t="str">
        <f t="shared" si="280"/>
        <v/>
      </c>
      <c r="BQ145" s="10" t="str">
        <f t="shared" si="299"/>
        <v/>
      </c>
      <c r="BR145" s="28" t="str">
        <f t="shared" si="281"/>
        <v/>
      </c>
      <c r="BS145" s="40" t="str">
        <f t="shared" si="306"/>
        <v/>
      </c>
      <c r="BX145" s="138"/>
      <c r="BY145" s="10" t="e">
        <f t="shared" si="243"/>
        <v>#N/A</v>
      </c>
      <c r="BZ145" s="10" t="e">
        <f t="shared" si="244"/>
        <v>#N/A</v>
      </c>
      <c r="CA145" s="10" t="str">
        <f t="shared" si="245"/>
        <v/>
      </c>
      <c r="CB145" s="10" t="str">
        <f>IF(AND(Sufficient_data="Yes",Include_study="Yes",Moderator&lt;&gt;""),'Moderator Analysis'!F:F-CL$2,"")</f>
        <v/>
      </c>
      <c r="CC145" s="10" t="str">
        <f>IF(AND(Sufficient_data="Yes",Include_study="Yes",Moderator&lt;&gt;""),'Moderator Analysis'!E:E-CL$3,"")</f>
        <v/>
      </c>
      <c r="CD145" s="40" t="str">
        <f>IF(AND(Sufficient_data="Yes",Include_study="Yes",Moderator&lt;&gt;""),CA:CA*('Moderator Analysis'!F:F-CL$5-CL$4*'Moderator Analysis'!E:E)^2,"")</f>
        <v/>
      </c>
      <c r="CE145" s="9"/>
      <c r="CF145" s="75" t="str">
        <f t="shared" si="282"/>
        <v/>
      </c>
      <c r="CG145" s="18" t="str">
        <f>IF(AND(Sufficient_data="Yes",Include_study="Yes",CF145&lt;&gt;""),'Moderator Analysis'!F:F-'Moderator Analysis'!J$37,"")</f>
        <v/>
      </c>
      <c r="CH145" s="18" t="str">
        <f>IF(AND(Sufficient_data="Yes",Include_study="Yes",CF145&lt;&gt;""),'Moderator Analysis'!E:E-SUMPRODUCT('Moderator Analysis'!E:E,CF:CF)/SUM(CF:CF),"")</f>
        <v/>
      </c>
      <c r="CI145" s="79" t="str">
        <f>IF(AND(Sufficient_data="Yes",Include_study="Yes",CF145&lt;&gt;""),CF:CF*('Moderator Analysis'!F:F-'Moderator Analysis'!J$29-'Moderator Analysis'!J$30*'Moderator Analysis'!E:E)^2,"")</f>
        <v/>
      </c>
      <c r="CN145" s="138"/>
      <c r="CO145" s="140"/>
      <c r="CP145" s="28" t="str">
        <f>IF(AND(Include_study="Yes",Sufficient_data="Yes"),1/'Publication Bias Analysis'!F145^2,"")</f>
        <v/>
      </c>
      <c r="CQ145" s="28" t="str">
        <f>IF(AND(Include_study="Yes",Sufficient_data="Yes"),1/('Publication Bias Analysis'!F:F^2+IF(Additional_model="Fixed effect",0,Calculations!DD$11)),"")</f>
        <v/>
      </c>
      <c r="CR145" s="28" t="str">
        <f>IF(AND(Include_study="Yes",Sufficient_data="Yes"),1/('Publication Bias Analysis'!F:F^2+IF(Additional_model="Fixed effect",0,'Publication Bias Analysis'!L$32)),"")</f>
        <v/>
      </c>
      <c r="CS145" s="28" t="str">
        <f>IF(AND(Include_study="Yes",Sufficient_data="Yes"),'Publication Bias Analysis'!E:E-IF(Trim_and_fill="Off",'Publication Bias Analysis'!I$29,'Publication Bias Analysis'!I$37),"")</f>
        <v/>
      </c>
      <c r="CT145" s="28" t="str">
        <f t="shared" si="300"/>
        <v/>
      </c>
      <c r="CU145" s="28" t="str">
        <f t="shared" si="301"/>
        <v/>
      </c>
      <c r="CV145" s="90" t="str">
        <f t="shared" si="302"/>
        <v/>
      </c>
      <c r="CW145" s="89" t="str">
        <f>IF(AND(Include_study="Yes",Sufficient_data="Yes"),CV:CV+IF(DH:DH&lt;0,-1,1)*COUNTIF(CV$2:CV144,CV:CV),"")</f>
        <v/>
      </c>
      <c r="CX145" s="89" t="str">
        <f>IF(AND(Include_study="Yes",Sufficient_data="Yes"),RANK(DL:DL,DL:DL,1)*IF(DK:DK&lt;0,-1,1)+IF(DK:DK&lt;0,-1,1)*COUNTIF(CV$2:CV144,CV:CV),"")</f>
        <v/>
      </c>
      <c r="CY145" s="89" t="str">
        <f>IF(AND(Include_study="Yes",Sufficient_data="Yes"),RANK(DO:DO,DO:DO,1)*IF(DN:DN&lt;0,-1,1)+IF(DN:DN&lt;0,-1,1)*COUNTIF(CV$2:CV144,CV:CV),"")</f>
        <v/>
      </c>
      <c r="CZ145" s="10" t="e">
        <f>IF(AND(Include_study="Yes",Sufficient_data="Yes"),'Publication Bias Analysis'!E:E,NA())</f>
        <v>#N/A</v>
      </c>
      <c r="DA145" s="40" t="e">
        <f>IF(AND(Include_study="Yes",Sufficient_data="Yes"),'Publication Bias Analysis'!F:F,NA())</f>
        <v>#N/A</v>
      </c>
      <c r="DG145" s="133"/>
      <c r="DH145" s="28" t="str">
        <f>IF(AND(Include_study="Yes",Sufficient_data="Yes"),IF('Publication Bias Analysis'!L$38="Left",CZ:CZ-'Publication Bias Analysis'!I$29,'Publication Bias Analysis'!I$29-'Publication Bias Analysis'!E:E),"")</f>
        <v/>
      </c>
      <c r="DI145" s="28" t="str">
        <f t="shared" si="308"/>
        <v/>
      </c>
      <c r="DJ145" s="40" t="str">
        <f>IF(AND(Include_study="Yes",Sufficient_data="Yes"),1/('Publication Bias Analysis'!F:F^2+IF(Additional_model="Fixed effect",0,$DS$6)),"")</f>
        <v/>
      </c>
      <c r="DK145" s="28" t="str">
        <f>IF(AND(Include_study="Yes",Sufficient_data="Yes"),IF('Publication Bias Analysis'!L$38="Left",CZ:CZ-DS$3,DS$3-'Publication Bias Analysis'!E:E),"")</f>
        <v/>
      </c>
      <c r="DL145" s="28" t="str">
        <f t="shared" si="309"/>
        <v/>
      </c>
      <c r="DM145" s="40" t="str">
        <f>IF(AND(DK145&lt;&gt;"",CW145&lt;=MAX(CW:CW)-DS$7),1/('Publication Bias Analysis'!F:F^2+IF(Additional_model="Fixed effect",0,$DS$13)),"")</f>
        <v/>
      </c>
      <c r="DN145" s="10" t="str">
        <f>IF(AND(Include_study="Yes",Sufficient_data="Yes"),IF('Publication Bias Analysis'!L$38="Left",CZ:CZ-DS$10,DS$10-CZ:CZ),"")</f>
        <v/>
      </c>
      <c r="DO145" s="10" t="str">
        <f t="shared" si="310"/>
        <v/>
      </c>
      <c r="DP145" s="40" t="str">
        <f t="shared" si="303"/>
        <v/>
      </c>
      <c r="EG145" s="133"/>
      <c r="EH145" s="10" t="str">
        <f t="shared" si="304"/>
        <v/>
      </c>
      <c r="EI145" s="40" t="str">
        <f>IF(AND(Include_study="Yes",Sufficient_data="Yes"),Z_score-('Publication Bias Analysis'!P$3+'Publication Bias Analysis'!P$4*Inverse_standard_error),"")</f>
        <v/>
      </c>
      <c r="EK145" s="133"/>
      <c r="EL145" s="10" t="str">
        <f>IF(AND(Include_study="Yes",Sufficient_data="Yes"),(CZ:CZ-SUMPRODUCT(Calculations!CP:CP,'Publication Bias Analysis'!E:E)/SUM(Calculations!CP:CP))/(SQRT(EM:EM)),"")</f>
        <v/>
      </c>
      <c r="EM145" s="10" t="str">
        <f>IF(AND(Include_study="Yes",Sufficient_data="Yes"),'Publication Bias Analysis'!F:F^2-1/(SUM(Calculations!CP:CP)),"")</f>
        <v/>
      </c>
      <c r="EN145" s="14" t="str">
        <f t="shared" si="311"/>
        <v/>
      </c>
      <c r="EO145" s="14" t="str">
        <f t="shared" si="312"/>
        <v/>
      </c>
      <c r="EP145" s="14" t="str">
        <f>IF(AND(Include_study="Yes",Sufficient_data="Yes"),COUNTIFS(EN$2:EN144,"&lt;"&amp;EN145,EO$2:EO144,"&lt;"&amp;EO145)+COUNTIFS(EN146:EN$201,"&lt;"&amp;EN145,EO146:EO$201,"&lt;"&amp;EO145)+COUNTIFS(EN$2:EN144,"&gt;"&amp;EN145,EO$2:EO144,"&gt;"&amp;EO145)+COUNTIFS(EN146:EN$201,"&gt;"&amp;EN145,EO146:EO$201,"&gt;"&amp;EO145),"")</f>
        <v/>
      </c>
      <c r="EQ145" s="83" t="str">
        <f>IF(AND(Include_study="Yes",Sufficient_data="Yes"),COUNTIFS(EN$2:EN144,"&lt;"&amp;EN145,EO$2:EO144,"&gt;"&amp;EO145)+COUNTIFS(EN146:EN$201,"&lt;"&amp;EN145,EO146:EO$201,"&gt;"&amp;EO145)+COUNTIFS(EN$2:EN144,"&gt;"&amp;EN145,EO$2:EO144,"&lt;"&amp;EO145)+COUNTIFS(EN146:EN$201,"&gt;"&amp;EN145,EO146:EO$201,"&lt;"&amp;EO145),"")</f>
        <v/>
      </c>
      <c r="ES145" s="133"/>
      <c r="EX145" s="133"/>
      <c r="EY145" s="10" t="e">
        <f t="shared" si="250"/>
        <v>#N/A</v>
      </c>
      <c r="EZ145" s="10" t="e">
        <f t="shared" si="251"/>
        <v>#N/A</v>
      </c>
      <c r="FA145" s="10" t="str">
        <f t="shared" si="252"/>
        <v/>
      </c>
      <c r="FB145" s="40" t="str">
        <f>IF(AND(Include_study="Yes",Sufficient_data="Yes"),Z_score-('Publication Bias Analysis'!AK173+'Publication Bias Analysis'!AK$31*Inverse_standard_error),"")</f>
        <v/>
      </c>
      <c r="FH145" s="133"/>
      <c r="FI145" s="14" t="str">
        <f>IF(Z_score&lt;&gt;"",RANK('Publication Bias Analysis'!AS:AS,'Publication Bias Analysis'!AS:AS,1)+COUNTIF('Publication Bias Analysis'!AS$2:AS144,'Publication Bias Analysis'!AS145),"")</f>
        <v/>
      </c>
      <c r="FJ145" s="10" t="str">
        <f t="shared" si="305"/>
        <v/>
      </c>
      <c r="FK145" s="10" t="e">
        <f>IF(AND(Include_study="Yes",Sufficient_data="Yes"),'Publication Bias Analysis'!AR145,NA())</f>
        <v>#N/A</v>
      </c>
      <c r="FL145" s="28" t="e">
        <f>IF(AND(Include_study="Yes",Sufficient_data="Yes"),'Publication Bias Analysis'!AS145,NA())</f>
        <v>#N/A</v>
      </c>
      <c r="FM145" s="10" t="str">
        <f>IF(AND(Include_study="Yes",Sufficient_data="Yes"),'Publication Bias Analysis'!AR:AR-AVERAGE('Publication Bias Analysis'!AR:AR),"")</f>
        <v/>
      </c>
      <c r="FN145" s="40" t="str">
        <f>IF(AND(Include_study="Yes",Sufficient_data="Yes"),FL:FL-('Publication Bias Analysis'!AV$30+FK:FK*'Publication Bias Analysis'!AV$31),"")</f>
        <v/>
      </c>
      <c r="FT145" s="133"/>
      <c r="FU145" s="10" t="str">
        <f t="shared" si="254"/>
        <v/>
      </c>
      <c r="FV145" s="19" t="str">
        <f t="shared" si="283"/>
        <v/>
      </c>
      <c r="FW145" s="40" t="str">
        <f t="shared" si="307"/>
        <v/>
      </c>
    </row>
    <row r="146" spans="1:179" x14ac:dyDescent="0.2">
      <c r="A146" s="129"/>
      <c r="B146" s="26" t="str">
        <f t="shared" si="255"/>
        <v/>
      </c>
      <c r="C146" s="26" t="str">
        <f>IF(B146&lt;&gt;"",IF(B146=0,COUNTIF(B$2:B145,0)+1,COUNTIF(B$2:B145,B146)+B146+COUNTIF(B:B,0)),"")</f>
        <v/>
      </c>
      <c r="D146" s="26" t="str">
        <f t="shared" si="216"/>
        <v/>
      </c>
      <c r="E146" s="10" t="str">
        <f>IF(AND(Sufficient_data="Yes",Include_study="Yes",Input!Study_name&lt;&gt;""),Input!Study_name,"")</f>
        <v/>
      </c>
      <c r="F146" s="10" t="str">
        <f>IF(AND(Sufficient_data="Yes",Include_study="Yes"),Input!Correlation,"")</f>
        <v/>
      </c>
      <c r="G146" s="10" t="str">
        <f t="shared" si="217"/>
        <v/>
      </c>
      <c r="H146" s="10" t="str">
        <f>IF(AND(Sufficient_data="Yes",Include_study="Yes"),Input!Number_of_subjects,"")</f>
        <v/>
      </c>
      <c r="I146" s="10" t="str">
        <f t="shared" si="218"/>
        <v/>
      </c>
      <c r="J146" s="10" t="str">
        <f t="shared" si="219"/>
        <v/>
      </c>
      <c r="K146" s="10" t="str">
        <f t="shared" si="220"/>
        <v/>
      </c>
      <c r="L146" s="10" t="str">
        <f t="shared" si="221"/>
        <v/>
      </c>
      <c r="M146" s="10" t="str">
        <f t="shared" si="284"/>
        <v/>
      </c>
      <c r="N146" s="10" t="str">
        <f t="shared" si="285"/>
        <v/>
      </c>
      <c r="O146" s="106" t="str">
        <f t="shared" si="286"/>
        <v/>
      </c>
      <c r="P146" s="68" t="str">
        <f t="shared" si="287"/>
        <v/>
      </c>
      <c r="R146" s="57" t="e">
        <f t="shared" si="226"/>
        <v>#N/A</v>
      </c>
      <c r="S146" s="10" t="e">
        <f t="shared" si="227"/>
        <v>#N/A</v>
      </c>
      <c r="T146" s="40" t="e">
        <f t="shared" si="228"/>
        <v>#N/A</v>
      </c>
      <c r="Y146" s="129"/>
      <c r="Z146" s="26" t="str">
        <f t="shared" si="288"/>
        <v/>
      </c>
      <c r="AA146" s="26" t="str">
        <f>IF(AND(Sufficient_data="Yes",Include_study="Yes",Input!Study_name&lt;&gt;"",Subgroup&lt;&gt;""),Input!Study_name,"")</f>
        <v/>
      </c>
      <c r="AB146" s="10" t="str">
        <f t="shared" si="230"/>
        <v/>
      </c>
      <c r="AC146" s="10" t="str">
        <f>IF(AND(Sufficient_data="Yes",Include_study="Yes",Subgroup&lt;&gt;""),Input!Correlation,"")</f>
        <v/>
      </c>
      <c r="AD146" s="10" t="str">
        <f t="shared" si="256"/>
        <v/>
      </c>
      <c r="AE146" s="10" t="str">
        <f t="shared" si="231"/>
        <v/>
      </c>
      <c r="AF146" s="10" t="str">
        <f t="shared" si="257"/>
        <v/>
      </c>
      <c r="AG146" s="10" t="str">
        <f t="shared" si="289"/>
        <v/>
      </c>
      <c r="AH146" s="4" t="str">
        <f t="shared" si="258"/>
        <v/>
      </c>
      <c r="AI146" s="35" t="str">
        <f t="shared" si="290"/>
        <v/>
      </c>
      <c r="AJ146" s="108" t="str">
        <f t="shared" si="291"/>
        <v/>
      </c>
      <c r="AK146" s="68" t="str">
        <f t="shared" si="292"/>
        <v/>
      </c>
      <c r="AL146" s="9"/>
      <c r="AM146" s="57" t="e">
        <f t="shared" si="259"/>
        <v>#N/A</v>
      </c>
      <c r="AN146" s="10" t="e">
        <f t="shared" si="260"/>
        <v>#N/A</v>
      </c>
      <c r="AO146" s="40" t="e">
        <f t="shared" si="261"/>
        <v>#N/A</v>
      </c>
      <c r="AP146" s="9"/>
      <c r="AQ146" s="71" t="str">
        <f t="shared" si="262"/>
        <v/>
      </c>
      <c r="AR146" s="10" t="str">
        <f>IF(AND(Sufficient_data="Yes",Include_study="Yes",Subgroup&lt;&gt;""),IF(COUNTIFS(Input!F$2:F145,"="&amp;"Yes",Input!C$2:C145,"="&amp;"Yes",Input!G$2:G145,"="&amp;Subgroup)&gt;0,"",Subgroup),"")</f>
        <v/>
      </c>
      <c r="AS146" s="26" t="str">
        <f t="shared" si="263"/>
        <v/>
      </c>
      <c r="AT146" s="14" t="str">
        <f t="shared" si="264"/>
        <v/>
      </c>
      <c r="AU146" s="10" t="str">
        <f t="shared" si="265"/>
        <v/>
      </c>
      <c r="AV146" s="19" t="str">
        <f t="shared" si="266"/>
        <v/>
      </c>
      <c r="AW146" s="10" t="str">
        <f t="shared" si="267"/>
        <v/>
      </c>
      <c r="AX146" s="10" t="str">
        <f t="shared" si="268"/>
        <v/>
      </c>
      <c r="AY146" s="10" t="str">
        <f t="shared" si="293"/>
        <v/>
      </c>
      <c r="AZ146" s="10" t="str">
        <f t="shared" si="269"/>
        <v/>
      </c>
      <c r="BA146" s="10" t="str">
        <f t="shared" si="270"/>
        <v/>
      </c>
      <c r="BB146" s="10" t="str">
        <f t="shared" si="294"/>
        <v/>
      </c>
      <c r="BC146" s="10" t="str">
        <f t="shared" si="271"/>
        <v/>
      </c>
      <c r="BD146" s="26" t="str">
        <f t="shared" si="272"/>
        <v/>
      </c>
      <c r="BE146" s="10" t="str">
        <f t="shared" si="295"/>
        <v/>
      </c>
      <c r="BF146" s="10" t="str">
        <f t="shared" si="296"/>
        <v/>
      </c>
      <c r="BG146" s="10" t="str">
        <f t="shared" si="273"/>
        <v/>
      </c>
      <c r="BH146" s="10" t="str">
        <f t="shared" si="274"/>
        <v/>
      </c>
      <c r="BI146" s="10" t="str">
        <f t="shared" si="297"/>
        <v/>
      </c>
      <c r="BJ146" s="10" t="str">
        <f t="shared" si="298"/>
        <v/>
      </c>
      <c r="BK146" s="10" t="str">
        <f t="shared" si="275"/>
        <v/>
      </c>
      <c r="BL146" s="10" t="str">
        <f t="shared" si="276"/>
        <v/>
      </c>
      <c r="BM146" s="10" t="str">
        <f t="shared" si="277"/>
        <v/>
      </c>
      <c r="BN146" s="10" t="e">
        <f t="shared" si="278"/>
        <v>#N/A</v>
      </c>
      <c r="BO146" s="10" t="str">
        <f t="shared" si="279"/>
        <v/>
      </c>
      <c r="BP146" s="10" t="str">
        <f t="shared" si="280"/>
        <v/>
      </c>
      <c r="BQ146" s="10" t="str">
        <f t="shared" si="299"/>
        <v/>
      </c>
      <c r="BR146" s="28" t="str">
        <f t="shared" si="281"/>
        <v/>
      </c>
      <c r="BS146" s="40" t="str">
        <f t="shared" si="306"/>
        <v/>
      </c>
      <c r="BX146" s="138"/>
      <c r="BY146" s="10" t="e">
        <f t="shared" si="243"/>
        <v>#N/A</v>
      </c>
      <c r="BZ146" s="10" t="e">
        <f t="shared" si="244"/>
        <v>#N/A</v>
      </c>
      <c r="CA146" s="10" t="str">
        <f t="shared" si="245"/>
        <v/>
      </c>
      <c r="CB146" s="10" t="str">
        <f>IF(AND(Sufficient_data="Yes",Include_study="Yes",Moderator&lt;&gt;""),'Moderator Analysis'!F:F-CL$2,"")</f>
        <v/>
      </c>
      <c r="CC146" s="10" t="str">
        <f>IF(AND(Sufficient_data="Yes",Include_study="Yes",Moderator&lt;&gt;""),'Moderator Analysis'!E:E-CL$3,"")</f>
        <v/>
      </c>
      <c r="CD146" s="40" t="str">
        <f>IF(AND(Sufficient_data="Yes",Include_study="Yes",Moderator&lt;&gt;""),CA:CA*('Moderator Analysis'!F:F-CL$5-CL$4*'Moderator Analysis'!E:E)^2,"")</f>
        <v/>
      </c>
      <c r="CE146" s="9"/>
      <c r="CF146" s="75" t="str">
        <f t="shared" si="282"/>
        <v/>
      </c>
      <c r="CG146" s="18" t="str">
        <f>IF(AND(Sufficient_data="Yes",Include_study="Yes",CF146&lt;&gt;""),'Moderator Analysis'!F:F-'Moderator Analysis'!J$37,"")</f>
        <v/>
      </c>
      <c r="CH146" s="18" t="str">
        <f>IF(AND(Sufficient_data="Yes",Include_study="Yes",CF146&lt;&gt;""),'Moderator Analysis'!E:E-SUMPRODUCT('Moderator Analysis'!E:E,CF:CF)/SUM(CF:CF),"")</f>
        <v/>
      </c>
      <c r="CI146" s="79" t="str">
        <f>IF(AND(Sufficient_data="Yes",Include_study="Yes",CF146&lt;&gt;""),CF:CF*('Moderator Analysis'!F:F-'Moderator Analysis'!J$29-'Moderator Analysis'!J$30*'Moderator Analysis'!E:E)^2,"")</f>
        <v/>
      </c>
      <c r="CN146" s="138"/>
      <c r="CO146" s="140"/>
      <c r="CP146" s="28" t="str">
        <f>IF(AND(Include_study="Yes",Sufficient_data="Yes"),1/'Publication Bias Analysis'!F146^2,"")</f>
        <v/>
      </c>
      <c r="CQ146" s="28" t="str">
        <f>IF(AND(Include_study="Yes",Sufficient_data="Yes"),1/('Publication Bias Analysis'!F:F^2+IF(Additional_model="Fixed effect",0,Calculations!DD$11)),"")</f>
        <v/>
      </c>
      <c r="CR146" s="28" t="str">
        <f>IF(AND(Include_study="Yes",Sufficient_data="Yes"),1/('Publication Bias Analysis'!F:F^2+IF(Additional_model="Fixed effect",0,'Publication Bias Analysis'!L$32)),"")</f>
        <v/>
      </c>
      <c r="CS146" s="28" t="str">
        <f>IF(AND(Include_study="Yes",Sufficient_data="Yes"),'Publication Bias Analysis'!E:E-IF(Trim_and_fill="Off",'Publication Bias Analysis'!I$29,'Publication Bias Analysis'!I$37),"")</f>
        <v/>
      </c>
      <c r="CT146" s="28" t="str">
        <f t="shared" si="300"/>
        <v/>
      </c>
      <c r="CU146" s="28" t="str">
        <f t="shared" si="301"/>
        <v/>
      </c>
      <c r="CV146" s="90" t="str">
        <f t="shared" si="302"/>
        <v/>
      </c>
      <c r="CW146" s="89" t="str">
        <f>IF(AND(Include_study="Yes",Sufficient_data="Yes"),CV:CV+IF(DH:DH&lt;0,-1,1)*COUNTIF(CV$2:CV145,CV:CV),"")</f>
        <v/>
      </c>
      <c r="CX146" s="89" t="str">
        <f>IF(AND(Include_study="Yes",Sufficient_data="Yes"),RANK(DL:DL,DL:DL,1)*IF(DK:DK&lt;0,-1,1)+IF(DK:DK&lt;0,-1,1)*COUNTIF(CV$2:CV145,CV:CV),"")</f>
        <v/>
      </c>
      <c r="CY146" s="89" t="str">
        <f>IF(AND(Include_study="Yes",Sufficient_data="Yes"),RANK(DO:DO,DO:DO,1)*IF(DN:DN&lt;0,-1,1)+IF(DN:DN&lt;0,-1,1)*COUNTIF(CV$2:CV145,CV:CV),"")</f>
        <v/>
      </c>
      <c r="CZ146" s="10" t="e">
        <f>IF(AND(Include_study="Yes",Sufficient_data="Yes"),'Publication Bias Analysis'!E:E,NA())</f>
        <v>#N/A</v>
      </c>
      <c r="DA146" s="40" t="e">
        <f>IF(AND(Include_study="Yes",Sufficient_data="Yes"),'Publication Bias Analysis'!F:F,NA())</f>
        <v>#N/A</v>
      </c>
      <c r="DG146" s="133"/>
      <c r="DH146" s="28" t="str">
        <f>IF(AND(Include_study="Yes",Sufficient_data="Yes"),IF('Publication Bias Analysis'!L$38="Left",CZ:CZ-'Publication Bias Analysis'!I$29,'Publication Bias Analysis'!I$29-'Publication Bias Analysis'!E:E),"")</f>
        <v/>
      </c>
      <c r="DI146" s="28" t="str">
        <f t="shared" si="308"/>
        <v/>
      </c>
      <c r="DJ146" s="40" t="str">
        <f>IF(AND(Include_study="Yes",Sufficient_data="Yes"),1/('Publication Bias Analysis'!F:F^2+IF(Additional_model="Fixed effect",0,$DS$6)),"")</f>
        <v/>
      </c>
      <c r="DK146" s="28" t="str">
        <f>IF(AND(Include_study="Yes",Sufficient_data="Yes"),IF('Publication Bias Analysis'!L$38="Left",CZ:CZ-DS$3,DS$3-'Publication Bias Analysis'!E:E),"")</f>
        <v/>
      </c>
      <c r="DL146" s="28" t="str">
        <f t="shared" si="309"/>
        <v/>
      </c>
      <c r="DM146" s="40" t="str">
        <f>IF(AND(DK146&lt;&gt;"",CW146&lt;=MAX(CW:CW)-DS$7),1/('Publication Bias Analysis'!F:F^2+IF(Additional_model="Fixed effect",0,$DS$13)),"")</f>
        <v/>
      </c>
      <c r="DN146" s="10" t="str">
        <f>IF(AND(Include_study="Yes",Sufficient_data="Yes"),IF('Publication Bias Analysis'!L$38="Left",CZ:CZ-DS$10,DS$10-CZ:CZ),"")</f>
        <v/>
      </c>
      <c r="DO146" s="10" t="str">
        <f t="shared" si="310"/>
        <v/>
      </c>
      <c r="DP146" s="40" t="str">
        <f t="shared" si="303"/>
        <v/>
      </c>
      <c r="EG146" s="133"/>
      <c r="EH146" s="10" t="str">
        <f t="shared" si="304"/>
        <v/>
      </c>
      <c r="EI146" s="40" t="str">
        <f>IF(AND(Include_study="Yes",Sufficient_data="Yes"),Z_score-('Publication Bias Analysis'!P$3+'Publication Bias Analysis'!P$4*Inverse_standard_error),"")</f>
        <v/>
      </c>
      <c r="EK146" s="133"/>
      <c r="EL146" s="10" t="str">
        <f>IF(AND(Include_study="Yes",Sufficient_data="Yes"),(CZ:CZ-SUMPRODUCT(Calculations!CP:CP,'Publication Bias Analysis'!E:E)/SUM(Calculations!CP:CP))/(SQRT(EM:EM)),"")</f>
        <v/>
      </c>
      <c r="EM146" s="10" t="str">
        <f>IF(AND(Include_study="Yes",Sufficient_data="Yes"),'Publication Bias Analysis'!F:F^2-1/(SUM(Calculations!CP:CP)),"")</f>
        <v/>
      </c>
      <c r="EN146" s="14" t="str">
        <f t="shared" si="311"/>
        <v/>
      </c>
      <c r="EO146" s="14" t="str">
        <f t="shared" si="312"/>
        <v/>
      </c>
      <c r="EP146" s="14" t="str">
        <f>IF(AND(Include_study="Yes",Sufficient_data="Yes"),COUNTIFS(EN$2:EN145,"&lt;"&amp;EN146,EO$2:EO145,"&lt;"&amp;EO146)+COUNTIFS(EN147:EN$201,"&lt;"&amp;EN146,EO147:EO$201,"&lt;"&amp;EO146)+COUNTIFS(EN$2:EN145,"&gt;"&amp;EN146,EO$2:EO145,"&gt;"&amp;EO146)+COUNTIFS(EN147:EN$201,"&gt;"&amp;EN146,EO147:EO$201,"&gt;"&amp;EO146),"")</f>
        <v/>
      </c>
      <c r="EQ146" s="83" t="str">
        <f>IF(AND(Include_study="Yes",Sufficient_data="Yes"),COUNTIFS(EN$2:EN145,"&lt;"&amp;EN146,EO$2:EO145,"&gt;"&amp;EO146)+COUNTIFS(EN147:EN$201,"&lt;"&amp;EN146,EO147:EO$201,"&gt;"&amp;EO146)+COUNTIFS(EN$2:EN145,"&gt;"&amp;EN146,EO$2:EO145,"&lt;"&amp;EO146)+COUNTIFS(EN147:EN$201,"&gt;"&amp;EN146,EO147:EO$201,"&lt;"&amp;EO146),"")</f>
        <v/>
      </c>
      <c r="ES146" s="133"/>
      <c r="EX146" s="133"/>
      <c r="EY146" s="10" t="e">
        <f t="shared" si="250"/>
        <v>#N/A</v>
      </c>
      <c r="EZ146" s="10" t="e">
        <f t="shared" si="251"/>
        <v>#N/A</v>
      </c>
      <c r="FA146" s="10" t="str">
        <f t="shared" si="252"/>
        <v/>
      </c>
      <c r="FB146" s="40" t="str">
        <f>IF(AND(Include_study="Yes",Sufficient_data="Yes"),Z_score-('Publication Bias Analysis'!AK174+'Publication Bias Analysis'!AK$31*Inverse_standard_error),"")</f>
        <v/>
      </c>
      <c r="FH146" s="133"/>
      <c r="FI146" s="14" t="str">
        <f>IF(Z_score&lt;&gt;"",RANK('Publication Bias Analysis'!AS:AS,'Publication Bias Analysis'!AS:AS,1)+COUNTIF('Publication Bias Analysis'!AS$2:AS145,'Publication Bias Analysis'!AS146),"")</f>
        <v/>
      </c>
      <c r="FJ146" s="10" t="str">
        <f t="shared" si="305"/>
        <v/>
      </c>
      <c r="FK146" s="10" t="e">
        <f>IF(AND(Include_study="Yes",Sufficient_data="Yes"),'Publication Bias Analysis'!AR146,NA())</f>
        <v>#N/A</v>
      </c>
      <c r="FL146" s="28" t="e">
        <f>IF(AND(Include_study="Yes",Sufficient_data="Yes"),'Publication Bias Analysis'!AS146,NA())</f>
        <v>#N/A</v>
      </c>
      <c r="FM146" s="10" t="str">
        <f>IF(AND(Include_study="Yes",Sufficient_data="Yes"),'Publication Bias Analysis'!AR:AR-AVERAGE('Publication Bias Analysis'!AR:AR),"")</f>
        <v/>
      </c>
      <c r="FN146" s="40" t="str">
        <f>IF(AND(Include_study="Yes",Sufficient_data="Yes"),FL:FL-('Publication Bias Analysis'!AV$30+FK:FK*'Publication Bias Analysis'!AV$31),"")</f>
        <v/>
      </c>
      <c r="FT146" s="133"/>
      <c r="FU146" s="10" t="str">
        <f t="shared" si="254"/>
        <v/>
      </c>
      <c r="FV146" s="19" t="str">
        <f t="shared" si="283"/>
        <v/>
      </c>
      <c r="FW146" s="40" t="str">
        <f t="shared" si="307"/>
        <v/>
      </c>
    </row>
    <row r="147" spans="1:179" x14ac:dyDescent="0.2">
      <c r="A147" s="129"/>
      <c r="B147" s="26" t="str">
        <f t="shared" si="255"/>
        <v/>
      </c>
      <c r="C147" s="26" t="str">
        <f>IF(B147&lt;&gt;"",IF(B147=0,COUNTIF(B$2:B146,0)+1,COUNTIF(B$2:B146,B147)+B147+COUNTIF(B:B,0)),"")</f>
        <v/>
      </c>
      <c r="D147" s="26" t="str">
        <f t="shared" si="216"/>
        <v/>
      </c>
      <c r="E147" s="10" t="str">
        <f>IF(AND(Sufficient_data="Yes",Include_study="Yes",Input!Study_name&lt;&gt;""),Input!Study_name,"")</f>
        <v/>
      </c>
      <c r="F147" s="10" t="str">
        <f>IF(AND(Sufficient_data="Yes",Include_study="Yes"),Input!Correlation,"")</f>
        <v/>
      </c>
      <c r="G147" s="10" t="str">
        <f t="shared" si="217"/>
        <v/>
      </c>
      <c r="H147" s="10" t="str">
        <f>IF(AND(Sufficient_data="Yes",Include_study="Yes"),Input!Number_of_subjects,"")</f>
        <v/>
      </c>
      <c r="I147" s="10" t="str">
        <f t="shared" si="218"/>
        <v/>
      </c>
      <c r="J147" s="10" t="str">
        <f t="shared" si="219"/>
        <v/>
      </c>
      <c r="K147" s="10" t="str">
        <f t="shared" si="220"/>
        <v/>
      </c>
      <c r="L147" s="10" t="str">
        <f t="shared" si="221"/>
        <v/>
      </c>
      <c r="M147" s="10" t="str">
        <f t="shared" si="284"/>
        <v/>
      </c>
      <c r="N147" s="10" t="str">
        <f t="shared" si="285"/>
        <v/>
      </c>
      <c r="O147" s="106" t="str">
        <f t="shared" si="286"/>
        <v/>
      </c>
      <c r="P147" s="68" t="str">
        <f t="shared" si="287"/>
        <v/>
      </c>
      <c r="R147" s="57" t="e">
        <f t="shared" si="226"/>
        <v>#N/A</v>
      </c>
      <c r="S147" s="10" t="e">
        <f t="shared" si="227"/>
        <v>#N/A</v>
      </c>
      <c r="T147" s="40" t="e">
        <f t="shared" si="228"/>
        <v>#N/A</v>
      </c>
      <c r="Y147" s="129"/>
      <c r="Z147" s="26" t="str">
        <f t="shared" si="288"/>
        <v/>
      </c>
      <c r="AA147" s="26" t="str">
        <f>IF(AND(Sufficient_data="Yes",Include_study="Yes",Input!Study_name&lt;&gt;"",Subgroup&lt;&gt;""),Input!Study_name,"")</f>
        <v/>
      </c>
      <c r="AB147" s="10" t="str">
        <f t="shared" si="230"/>
        <v/>
      </c>
      <c r="AC147" s="10" t="str">
        <f>IF(AND(Sufficient_data="Yes",Include_study="Yes",Subgroup&lt;&gt;""),Input!Correlation,"")</f>
        <v/>
      </c>
      <c r="AD147" s="10" t="str">
        <f t="shared" si="256"/>
        <v/>
      </c>
      <c r="AE147" s="10" t="str">
        <f t="shared" si="231"/>
        <v/>
      </c>
      <c r="AF147" s="10" t="str">
        <f t="shared" si="257"/>
        <v/>
      </c>
      <c r="AG147" s="10" t="str">
        <f t="shared" si="289"/>
        <v/>
      </c>
      <c r="AH147" s="4" t="str">
        <f t="shared" si="258"/>
        <v/>
      </c>
      <c r="AI147" s="35" t="str">
        <f t="shared" si="290"/>
        <v/>
      </c>
      <c r="AJ147" s="108" t="str">
        <f t="shared" si="291"/>
        <v/>
      </c>
      <c r="AK147" s="68" t="str">
        <f t="shared" si="292"/>
        <v/>
      </c>
      <c r="AL147" s="9"/>
      <c r="AM147" s="57" t="e">
        <f t="shared" si="259"/>
        <v>#N/A</v>
      </c>
      <c r="AN147" s="10" t="e">
        <f t="shared" si="260"/>
        <v>#N/A</v>
      </c>
      <c r="AO147" s="40" t="e">
        <f t="shared" si="261"/>
        <v>#N/A</v>
      </c>
      <c r="AP147" s="9"/>
      <c r="AQ147" s="71" t="str">
        <f t="shared" si="262"/>
        <v/>
      </c>
      <c r="AR147" s="10" t="str">
        <f>IF(AND(Sufficient_data="Yes",Include_study="Yes",Subgroup&lt;&gt;""),IF(COUNTIFS(Input!F$2:F146,"="&amp;"Yes",Input!C$2:C146,"="&amp;"Yes",Input!G$2:G146,"="&amp;Subgroup)&gt;0,"",Subgroup),"")</f>
        <v/>
      </c>
      <c r="AS147" s="26" t="str">
        <f t="shared" si="263"/>
        <v/>
      </c>
      <c r="AT147" s="14" t="str">
        <f t="shared" si="264"/>
        <v/>
      </c>
      <c r="AU147" s="10" t="str">
        <f t="shared" si="265"/>
        <v/>
      </c>
      <c r="AV147" s="19" t="str">
        <f t="shared" si="266"/>
        <v/>
      </c>
      <c r="AW147" s="10" t="str">
        <f t="shared" si="267"/>
        <v/>
      </c>
      <c r="AX147" s="10" t="str">
        <f t="shared" si="268"/>
        <v/>
      </c>
      <c r="AY147" s="10" t="str">
        <f t="shared" si="293"/>
        <v/>
      </c>
      <c r="AZ147" s="10" t="str">
        <f t="shared" si="269"/>
        <v/>
      </c>
      <c r="BA147" s="10" t="str">
        <f t="shared" si="270"/>
        <v/>
      </c>
      <c r="BB147" s="10" t="str">
        <f t="shared" si="294"/>
        <v/>
      </c>
      <c r="BC147" s="10" t="str">
        <f t="shared" si="271"/>
        <v/>
      </c>
      <c r="BD147" s="26" t="str">
        <f t="shared" si="272"/>
        <v/>
      </c>
      <c r="BE147" s="10" t="str">
        <f t="shared" si="295"/>
        <v/>
      </c>
      <c r="BF147" s="10" t="str">
        <f t="shared" si="296"/>
        <v/>
      </c>
      <c r="BG147" s="10" t="str">
        <f t="shared" si="273"/>
        <v/>
      </c>
      <c r="BH147" s="10" t="str">
        <f t="shared" si="274"/>
        <v/>
      </c>
      <c r="BI147" s="10" t="str">
        <f t="shared" si="297"/>
        <v/>
      </c>
      <c r="BJ147" s="10" t="str">
        <f t="shared" si="298"/>
        <v/>
      </c>
      <c r="BK147" s="10" t="str">
        <f t="shared" si="275"/>
        <v/>
      </c>
      <c r="BL147" s="10" t="str">
        <f t="shared" si="276"/>
        <v/>
      </c>
      <c r="BM147" s="10" t="str">
        <f t="shared" si="277"/>
        <v/>
      </c>
      <c r="BN147" s="10" t="e">
        <f t="shared" si="278"/>
        <v>#N/A</v>
      </c>
      <c r="BO147" s="10" t="str">
        <f t="shared" si="279"/>
        <v/>
      </c>
      <c r="BP147" s="10" t="str">
        <f t="shared" si="280"/>
        <v/>
      </c>
      <c r="BQ147" s="10" t="str">
        <f t="shared" si="299"/>
        <v/>
      </c>
      <c r="BR147" s="28" t="str">
        <f t="shared" si="281"/>
        <v/>
      </c>
      <c r="BS147" s="40" t="str">
        <f t="shared" si="306"/>
        <v/>
      </c>
      <c r="BX147" s="138"/>
      <c r="BY147" s="10" t="e">
        <f t="shared" si="243"/>
        <v>#N/A</v>
      </c>
      <c r="BZ147" s="10" t="e">
        <f t="shared" si="244"/>
        <v>#N/A</v>
      </c>
      <c r="CA147" s="10" t="str">
        <f t="shared" si="245"/>
        <v/>
      </c>
      <c r="CB147" s="10" t="str">
        <f>IF(AND(Sufficient_data="Yes",Include_study="Yes",Moderator&lt;&gt;""),'Moderator Analysis'!F:F-CL$2,"")</f>
        <v/>
      </c>
      <c r="CC147" s="10" t="str">
        <f>IF(AND(Sufficient_data="Yes",Include_study="Yes",Moderator&lt;&gt;""),'Moderator Analysis'!E:E-CL$3,"")</f>
        <v/>
      </c>
      <c r="CD147" s="40" t="str">
        <f>IF(AND(Sufficient_data="Yes",Include_study="Yes",Moderator&lt;&gt;""),CA:CA*('Moderator Analysis'!F:F-CL$5-CL$4*'Moderator Analysis'!E:E)^2,"")</f>
        <v/>
      </c>
      <c r="CE147" s="9"/>
      <c r="CF147" s="75" t="str">
        <f t="shared" si="282"/>
        <v/>
      </c>
      <c r="CG147" s="18" t="str">
        <f>IF(AND(Sufficient_data="Yes",Include_study="Yes",CF147&lt;&gt;""),'Moderator Analysis'!F:F-'Moderator Analysis'!J$37,"")</f>
        <v/>
      </c>
      <c r="CH147" s="18" t="str">
        <f>IF(AND(Sufficient_data="Yes",Include_study="Yes",CF147&lt;&gt;""),'Moderator Analysis'!E:E-SUMPRODUCT('Moderator Analysis'!E:E,CF:CF)/SUM(CF:CF),"")</f>
        <v/>
      </c>
      <c r="CI147" s="79" t="str">
        <f>IF(AND(Sufficient_data="Yes",Include_study="Yes",CF147&lt;&gt;""),CF:CF*('Moderator Analysis'!F:F-'Moderator Analysis'!J$29-'Moderator Analysis'!J$30*'Moderator Analysis'!E:E)^2,"")</f>
        <v/>
      </c>
      <c r="CN147" s="138"/>
      <c r="CO147" s="140"/>
      <c r="CP147" s="28" t="str">
        <f>IF(AND(Include_study="Yes",Sufficient_data="Yes"),1/'Publication Bias Analysis'!F147^2,"")</f>
        <v/>
      </c>
      <c r="CQ147" s="28" t="str">
        <f>IF(AND(Include_study="Yes",Sufficient_data="Yes"),1/('Publication Bias Analysis'!F:F^2+IF(Additional_model="Fixed effect",0,Calculations!DD$11)),"")</f>
        <v/>
      </c>
      <c r="CR147" s="28" t="str">
        <f>IF(AND(Include_study="Yes",Sufficient_data="Yes"),1/('Publication Bias Analysis'!F:F^2+IF(Additional_model="Fixed effect",0,'Publication Bias Analysis'!L$32)),"")</f>
        <v/>
      </c>
      <c r="CS147" s="28" t="str">
        <f>IF(AND(Include_study="Yes",Sufficient_data="Yes"),'Publication Bias Analysis'!E:E-IF(Trim_and_fill="Off",'Publication Bias Analysis'!I$29,'Publication Bias Analysis'!I$37),"")</f>
        <v/>
      </c>
      <c r="CT147" s="28" t="str">
        <f t="shared" si="300"/>
        <v/>
      </c>
      <c r="CU147" s="28" t="str">
        <f t="shared" si="301"/>
        <v/>
      </c>
      <c r="CV147" s="90" t="str">
        <f t="shared" si="302"/>
        <v/>
      </c>
      <c r="CW147" s="89" t="str">
        <f>IF(AND(Include_study="Yes",Sufficient_data="Yes"),CV:CV+IF(DH:DH&lt;0,-1,1)*COUNTIF(CV$2:CV146,CV:CV),"")</f>
        <v/>
      </c>
      <c r="CX147" s="89" t="str">
        <f>IF(AND(Include_study="Yes",Sufficient_data="Yes"),RANK(DL:DL,DL:DL,1)*IF(DK:DK&lt;0,-1,1)+IF(DK:DK&lt;0,-1,1)*COUNTIF(CV$2:CV146,CV:CV),"")</f>
        <v/>
      </c>
      <c r="CY147" s="89" t="str">
        <f>IF(AND(Include_study="Yes",Sufficient_data="Yes"),RANK(DO:DO,DO:DO,1)*IF(DN:DN&lt;0,-1,1)+IF(DN:DN&lt;0,-1,1)*COUNTIF(CV$2:CV146,CV:CV),"")</f>
        <v/>
      </c>
      <c r="CZ147" s="10" t="e">
        <f>IF(AND(Include_study="Yes",Sufficient_data="Yes"),'Publication Bias Analysis'!E:E,NA())</f>
        <v>#N/A</v>
      </c>
      <c r="DA147" s="40" t="e">
        <f>IF(AND(Include_study="Yes",Sufficient_data="Yes"),'Publication Bias Analysis'!F:F,NA())</f>
        <v>#N/A</v>
      </c>
      <c r="DG147" s="133"/>
      <c r="DH147" s="28" t="str">
        <f>IF(AND(Include_study="Yes",Sufficient_data="Yes"),IF('Publication Bias Analysis'!L$38="Left",CZ:CZ-'Publication Bias Analysis'!I$29,'Publication Bias Analysis'!I$29-'Publication Bias Analysis'!E:E),"")</f>
        <v/>
      </c>
      <c r="DI147" s="28" t="str">
        <f t="shared" si="308"/>
        <v/>
      </c>
      <c r="DJ147" s="40" t="str">
        <f>IF(AND(Include_study="Yes",Sufficient_data="Yes"),1/('Publication Bias Analysis'!F:F^2+IF(Additional_model="Fixed effect",0,$DS$6)),"")</f>
        <v/>
      </c>
      <c r="DK147" s="28" t="str">
        <f>IF(AND(Include_study="Yes",Sufficient_data="Yes"),IF('Publication Bias Analysis'!L$38="Left",CZ:CZ-DS$3,DS$3-'Publication Bias Analysis'!E:E),"")</f>
        <v/>
      </c>
      <c r="DL147" s="28" t="str">
        <f t="shared" si="309"/>
        <v/>
      </c>
      <c r="DM147" s="40" t="str">
        <f>IF(AND(DK147&lt;&gt;"",CW147&lt;=MAX(CW:CW)-DS$7),1/('Publication Bias Analysis'!F:F^2+IF(Additional_model="Fixed effect",0,$DS$13)),"")</f>
        <v/>
      </c>
      <c r="DN147" s="10" t="str">
        <f>IF(AND(Include_study="Yes",Sufficient_data="Yes"),IF('Publication Bias Analysis'!L$38="Left",CZ:CZ-DS$10,DS$10-CZ:CZ),"")</f>
        <v/>
      </c>
      <c r="DO147" s="10" t="str">
        <f t="shared" si="310"/>
        <v/>
      </c>
      <c r="DP147" s="40" t="str">
        <f t="shared" si="303"/>
        <v/>
      </c>
      <c r="EG147" s="133"/>
      <c r="EH147" s="10" t="str">
        <f t="shared" si="304"/>
        <v/>
      </c>
      <c r="EI147" s="40" t="str">
        <f>IF(AND(Include_study="Yes",Sufficient_data="Yes"),Z_score-('Publication Bias Analysis'!P$3+'Publication Bias Analysis'!P$4*Inverse_standard_error),"")</f>
        <v/>
      </c>
      <c r="EK147" s="133"/>
      <c r="EL147" s="10" t="str">
        <f>IF(AND(Include_study="Yes",Sufficient_data="Yes"),(CZ:CZ-SUMPRODUCT(Calculations!CP:CP,'Publication Bias Analysis'!E:E)/SUM(Calculations!CP:CP))/(SQRT(EM:EM)),"")</f>
        <v/>
      </c>
      <c r="EM147" s="10" t="str">
        <f>IF(AND(Include_study="Yes",Sufficient_data="Yes"),'Publication Bias Analysis'!F:F^2-1/(SUM(Calculations!CP:CP)),"")</f>
        <v/>
      </c>
      <c r="EN147" s="14" t="str">
        <f t="shared" si="311"/>
        <v/>
      </c>
      <c r="EO147" s="14" t="str">
        <f t="shared" si="312"/>
        <v/>
      </c>
      <c r="EP147" s="14" t="str">
        <f>IF(AND(Include_study="Yes",Sufficient_data="Yes"),COUNTIFS(EN$2:EN146,"&lt;"&amp;EN147,EO$2:EO146,"&lt;"&amp;EO147)+COUNTIFS(EN148:EN$201,"&lt;"&amp;EN147,EO148:EO$201,"&lt;"&amp;EO147)+COUNTIFS(EN$2:EN146,"&gt;"&amp;EN147,EO$2:EO146,"&gt;"&amp;EO147)+COUNTIFS(EN148:EN$201,"&gt;"&amp;EN147,EO148:EO$201,"&gt;"&amp;EO147),"")</f>
        <v/>
      </c>
      <c r="EQ147" s="83" t="str">
        <f>IF(AND(Include_study="Yes",Sufficient_data="Yes"),COUNTIFS(EN$2:EN146,"&lt;"&amp;EN147,EO$2:EO146,"&gt;"&amp;EO147)+COUNTIFS(EN148:EN$201,"&lt;"&amp;EN147,EO148:EO$201,"&gt;"&amp;EO147)+COUNTIFS(EN$2:EN146,"&gt;"&amp;EN147,EO$2:EO146,"&lt;"&amp;EO147)+COUNTIFS(EN148:EN$201,"&gt;"&amp;EN147,EO148:EO$201,"&lt;"&amp;EO147),"")</f>
        <v/>
      </c>
      <c r="ES147" s="133"/>
      <c r="EX147" s="133"/>
      <c r="EY147" s="10" t="e">
        <f t="shared" si="250"/>
        <v>#N/A</v>
      </c>
      <c r="EZ147" s="10" t="e">
        <f t="shared" si="251"/>
        <v>#N/A</v>
      </c>
      <c r="FA147" s="10" t="str">
        <f t="shared" si="252"/>
        <v/>
      </c>
      <c r="FB147" s="40" t="str">
        <f>IF(AND(Include_study="Yes",Sufficient_data="Yes"),Z_score-('Publication Bias Analysis'!AK175+'Publication Bias Analysis'!AK$31*Inverse_standard_error),"")</f>
        <v/>
      </c>
      <c r="FH147" s="133"/>
      <c r="FI147" s="14" t="str">
        <f>IF(Z_score&lt;&gt;"",RANK('Publication Bias Analysis'!AS:AS,'Publication Bias Analysis'!AS:AS,1)+COUNTIF('Publication Bias Analysis'!AS$2:AS146,'Publication Bias Analysis'!AS147),"")</f>
        <v/>
      </c>
      <c r="FJ147" s="10" t="str">
        <f t="shared" si="305"/>
        <v/>
      </c>
      <c r="FK147" s="10" t="e">
        <f>IF(AND(Include_study="Yes",Sufficient_data="Yes"),'Publication Bias Analysis'!AR147,NA())</f>
        <v>#N/A</v>
      </c>
      <c r="FL147" s="28" t="e">
        <f>IF(AND(Include_study="Yes",Sufficient_data="Yes"),'Publication Bias Analysis'!AS147,NA())</f>
        <v>#N/A</v>
      </c>
      <c r="FM147" s="10" t="str">
        <f>IF(AND(Include_study="Yes",Sufficient_data="Yes"),'Publication Bias Analysis'!AR:AR-AVERAGE('Publication Bias Analysis'!AR:AR),"")</f>
        <v/>
      </c>
      <c r="FN147" s="40" t="str">
        <f>IF(AND(Include_study="Yes",Sufficient_data="Yes"),FL:FL-('Publication Bias Analysis'!AV$30+FK:FK*'Publication Bias Analysis'!AV$31),"")</f>
        <v/>
      </c>
      <c r="FT147" s="133"/>
      <c r="FU147" s="10" t="str">
        <f t="shared" si="254"/>
        <v/>
      </c>
      <c r="FV147" s="19" t="str">
        <f t="shared" si="283"/>
        <v/>
      </c>
      <c r="FW147" s="40" t="str">
        <f t="shared" si="307"/>
        <v/>
      </c>
    </row>
    <row r="148" spans="1:179" x14ac:dyDescent="0.2">
      <c r="A148" s="129"/>
      <c r="B148" s="26" t="str">
        <f t="shared" si="255"/>
        <v/>
      </c>
      <c r="C148" s="26" t="str">
        <f>IF(B148&lt;&gt;"",IF(B148=0,COUNTIF(B$2:B147,0)+1,COUNTIF(B$2:B147,B148)+B148+COUNTIF(B:B,0)),"")</f>
        <v/>
      </c>
      <c r="D148" s="26" t="str">
        <f t="shared" si="216"/>
        <v/>
      </c>
      <c r="E148" s="10" t="str">
        <f>IF(AND(Sufficient_data="Yes",Include_study="Yes",Input!Study_name&lt;&gt;""),Input!Study_name,"")</f>
        <v/>
      </c>
      <c r="F148" s="10" t="str">
        <f>IF(AND(Sufficient_data="Yes",Include_study="Yes"),Input!Correlation,"")</f>
        <v/>
      </c>
      <c r="G148" s="10" t="str">
        <f t="shared" si="217"/>
        <v/>
      </c>
      <c r="H148" s="10" t="str">
        <f>IF(AND(Sufficient_data="Yes",Include_study="Yes"),Input!Number_of_subjects,"")</f>
        <v/>
      </c>
      <c r="I148" s="10" t="str">
        <f t="shared" si="218"/>
        <v/>
      </c>
      <c r="J148" s="10" t="str">
        <f t="shared" si="219"/>
        <v/>
      </c>
      <c r="K148" s="10" t="str">
        <f t="shared" si="220"/>
        <v/>
      </c>
      <c r="L148" s="10" t="str">
        <f t="shared" si="221"/>
        <v/>
      </c>
      <c r="M148" s="10" t="str">
        <f t="shared" si="284"/>
        <v/>
      </c>
      <c r="N148" s="10" t="str">
        <f t="shared" si="285"/>
        <v/>
      </c>
      <c r="O148" s="106" t="str">
        <f t="shared" si="286"/>
        <v/>
      </c>
      <c r="P148" s="68" t="str">
        <f t="shared" si="287"/>
        <v/>
      </c>
      <c r="R148" s="57" t="e">
        <f t="shared" si="226"/>
        <v>#N/A</v>
      </c>
      <c r="S148" s="10" t="e">
        <f t="shared" si="227"/>
        <v>#N/A</v>
      </c>
      <c r="T148" s="40" t="e">
        <f t="shared" si="228"/>
        <v>#N/A</v>
      </c>
      <c r="Y148" s="129"/>
      <c r="Z148" s="26" t="str">
        <f t="shared" si="288"/>
        <v/>
      </c>
      <c r="AA148" s="26" t="str">
        <f>IF(AND(Sufficient_data="Yes",Include_study="Yes",Input!Study_name&lt;&gt;"",Subgroup&lt;&gt;""),Input!Study_name,"")</f>
        <v/>
      </c>
      <c r="AB148" s="10" t="str">
        <f t="shared" si="230"/>
        <v/>
      </c>
      <c r="AC148" s="10" t="str">
        <f>IF(AND(Sufficient_data="Yes",Include_study="Yes",Subgroup&lt;&gt;""),Input!Correlation,"")</f>
        <v/>
      </c>
      <c r="AD148" s="10" t="str">
        <f t="shared" si="256"/>
        <v/>
      </c>
      <c r="AE148" s="10" t="str">
        <f t="shared" si="231"/>
        <v/>
      </c>
      <c r="AF148" s="10" t="str">
        <f t="shared" si="257"/>
        <v/>
      </c>
      <c r="AG148" s="10" t="str">
        <f t="shared" si="289"/>
        <v/>
      </c>
      <c r="AH148" s="4" t="str">
        <f t="shared" si="258"/>
        <v/>
      </c>
      <c r="AI148" s="35" t="str">
        <f t="shared" si="290"/>
        <v/>
      </c>
      <c r="AJ148" s="108" t="str">
        <f t="shared" si="291"/>
        <v/>
      </c>
      <c r="AK148" s="68" t="str">
        <f t="shared" si="292"/>
        <v/>
      </c>
      <c r="AL148" s="9"/>
      <c r="AM148" s="57" t="e">
        <f t="shared" si="259"/>
        <v>#N/A</v>
      </c>
      <c r="AN148" s="10" t="e">
        <f t="shared" si="260"/>
        <v>#N/A</v>
      </c>
      <c r="AO148" s="40" t="e">
        <f t="shared" si="261"/>
        <v>#N/A</v>
      </c>
      <c r="AP148" s="9"/>
      <c r="AQ148" s="71" t="str">
        <f t="shared" si="262"/>
        <v/>
      </c>
      <c r="AR148" s="10" t="str">
        <f>IF(AND(Sufficient_data="Yes",Include_study="Yes",Subgroup&lt;&gt;""),IF(COUNTIFS(Input!F$2:F147,"="&amp;"Yes",Input!C$2:C147,"="&amp;"Yes",Input!G$2:G147,"="&amp;Subgroup)&gt;0,"",Subgroup),"")</f>
        <v/>
      </c>
      <c r="AS148" s="26" t="str">
        <f t="shared" si="263"/>
        <v/>
      </c>
      <c r="AT148" s="14" t="str">
        <f t="shared" si="264"/>
        <v/>
      </c>
      <c r="AU148" s="10" t="str">
        <f t="shared" si="265"/>
        <v/>
      </c>
      <c r="AV148" s="19" t="str">
        <f t="shared" si="266"/>
        <v/>
      </c>
      <c r="AW148" s="10" t="str">
        <f t="shared" si="267"/>
        <v/>
      </c>
      <c r="AX148" s="10" t="str">
        <f t="shared" si="268"/>
        <v/>
      </c>
      <c r="AY148" s="10" t="str">
        <f t="shared" si="293"/>
        <v/>
      </c>
      <c r="AZ148" s="10" t="str">
        <f t="shared" si="269"/>
        <v/>
      </c>
      <c r="BA148" s="10" t="str">
        <f t="shared" si="270"/>
        <v/>
      </c>
      <c r="BB148" s="10" t="str">
        <f t="shared" si="294"/>
        <v/>
      </c>
      <c r="BC148" s="10" t="str">
        <f t="shared" si="271"/>
        <v/>
      </c>
      <c r="BD148" s="26" t="str">
        <f t="shared" si="272"/>
        <v/>
      </c>
      <c r="BE148" s="10" t="str">
        <f t="shared" si="295"/>
        <v/>
      </c>
      <c r="BF148" s="10" t="str">
        <f t="shared" si="296"/>
        <v/>
      </c>
      <c r="BG148" s="10" t="str">
        <f t="shared" si="273"/>
        <v/>
      </c>
      <c r="BH148" s="10" t="str">
        <f t="shared" si="274"/>
        <v/>
      </c>
      <c r="BI148" s="10" t="str">
        <f t="shared" si="297"/>
        <v/>
      </c>
      <c r="BJ148" s="10" t="str">
        <f t="shared" si="298"/>
        <v/>
      </c>
      <c r="BK148" s="10" t="str">
        <f t="shared" si="275"/>
        <v/>
      </c>
      <c r="BL148" s="10" t="str">
        <f t="shared" si="276"/>
        <v/>
      </c>
      <c r="BM148" s="10" t="str">
        <f t="shared" si="277"/>
        <v/>
      </c>
      <c r="BN148" s="10" t="e">
        <f t="shared" si="278"/>
        <v>#N/A</v>
      </c>
      <c r="BO148" s="10" t="str">
        <f t="shared" si="279"/>
        <v/>
      </c>
      <c r="BP148" s="10" t="str">
        <f t="shared" si="280"/>
        <v/>
      </c>
      <c r="BQ148" s="10" t="str">
        <f t="shared" si="299"/>
        <v/>
      </c>
      <c r="BR148" s="28" t="str">
        <f t="shared" si="281"/>
        <v/>
      </c>
      <c r="BS148" s="40" t="str">
        <f t="shared" si="306"/>
        <v/>
      </c>
      <c r="BX148" s="138"/>
      <c r="BY148" s="10" t="e">
        <f t="shared" si="243"/>
        <v>#N/A</v>
      </c>
      <c r="BZ148" s="10" t="e">
        <f t="shared" si="244"/>
        <v>#N/A</v>
      </c>
      <c r="CA148" s="10" t="str">
        <f t="shared" si="245"/>
        <v/>
      </c>
      <c r="CB148" s="10" t="str">
        <f>IF(AND(Sufficient_data="Yes",Include_study="Yes",Moderator&lt;&gt;""),'Moderator Analysis'!F:F-CL$2,"")</f>
        <v/>
      </c>
      <c r="CC148" s="10" t="str">
        <f>IF(AND(Sufficient_data="Yes",Include_study="Yes",Moderator&lt;&gt;""),'Moderator Analysis'!E:E-CL$3,"")</f>
        <v/>
      </c>
      <c r="CD148" s="40" t="str">
        <f>IF(AND(Sufficient_data="Yes",Include_study="Yes",Moderator&lt;&gt;""),CA:CA*('Moderator Analysis'!F:F-CL$5-CL$4*'Moderator Analysis'!E:E)^2,"")</f>
        <v/>
      </c>
      <c r="CE148" s="9"/>
      <c r="CF148" s="75" t="str">
        <f t="shared" si="282"/>
        <v/>
      </c>
      <c r="CG148" s="18" t="str">
        <f>IF(AND(Sufficient_data="Yes",Include_study="Yes",CF148&lt;&gt;""),'Moderator Analysis'!F:F-'Moderator Analysis'!J$37,"")</f>
        <v/>
      </c>
      <c r="CH148" s="18" t="str">
        <f>IF(AND(Sufficient_data="Yes",Include_study="Yes",CF148&lt;&gt;""),'Moderator Analysis'!E:E-SUMPRODUCT('Moderator Analysis'!E:E,CF:CF)/SUM(CF:CF),"")</f>
        <v/>
      </c>
      <c r="CI148" s="79" t="str">
        <f>IF(AND(Sufficient_data="Yes",Include_study="Yes",CF148&lt;&gt;""),CF:CF*('Moderator Analysis'!F:F-'Moderator Analysis'!J$29-'Moderator Analysis'!J$30*'Moderator Analysis'!E:E)^2,"")</f>
        <v/>
      </c>
      <c r="CN148" s="138"/>
      <c r="CO148" s="140"/>
      <c r="CP148" s="28" t="str">
        <f>IF(AND(Include_study="Yes",Sufficient_data="Yes"),1/'Publication Bias Analysis'!F148^2,"")</f>
        <v/>
      </c>
      <c r="CQ148" s="28" t="str">
        <f>IF(AND(Include_study="Yes",Sufficient_data="Yes"),1/('Publication Bias Analysis'!F:F^2+IF(Additional_model="Fixed effect",0,Calculations!DD$11)),"")</f>
        <v/>
      </c>
      <c r="CR148" s="28" t="str">
        <f>IF(AND(Include_study="Yes",Sufficient_data="Yes"),1/('Publication Bias Analysis'!F:F^2+IF(Additional_model="Fixed effect",0,'Publication Bias Analysis'!L$32)),"")</f>
        <v/>
      </c>
      <c r="CS148" s="28" t="str">
        <f>IF(AND(Include_study="Yes",Sufficient_data="Yes"),'Publication Bias Analysis'!E:E-IF(Trim_and_fill="Off",'Publication Bias Analysis'!I$29,'Publication Bias Analysis'!I$37),"")</f>
        <v/>
      </c>
      <c r="CT148" s="28" t="str">
        <f t="shared" si="300"/>
        <v/>
      </c>
      <c r="CU148" s="28" t="str">
        <f t="shared" si="301"/>
        <v/>
      </c>
      <c r="CV148" s="90" t="str">
        <f t="shared" si="302"/>
        <v/>
      </c>
      <c r="CW148" s="89" t="str">
        <f>IF(AND(Include_study="Yes",Sufficient_data="Yes"),CV:CV+IF(DH:DH&lt;0,-1,1)*COUNTIF(CV$2:CV147,CV:CV),"")</f>
        <v/>
      </c>
      <c r="CX148" s="89" t="str">
        <f>IF(AND(Include_study="Yes",Sufficient_data="Yes"),RANK(DL:DL,DL:DL,1)*IF(DK:DK&lt;0,-1,1)+IF(DK:DK&lt;0,-1,1)*COUNTIF(CV$2:CV147,CV:CV),"")</f>
        <v/>
      </c>
      <c r="CY148" s="89" t="str">
        <f>IF(AND(Include_study="Yes",Sufficient_data="Yes"),RANK(DO:DO,DO:DO,1)*IF(DN:DN&lt;0,-1,1)+IF(DN:DN&lt;0,-1,1)*COUNTIF(CV$2:CV147,CV:CV),"")</f>
        <v/>
      </c>
      <c r="CZ148" s="10" t="e">
        <f>IF(AND(Include_study="Yes",Sufficient_data="Yes"),'Publication Bias Analysis'!E:E,NA())</f>
        <v>#N/A</v>
      </c>
      <c r="DA148" s="40" t="e">
        <f>IF(AND(Include_study="Yes",Sufficient_data="Yes"),'Publication Bias Analysis'!F:F,NA())</f>
        <v>#N/A</v>
      </c>
      <c r="DG148" s="133"/>
      <c r="DH148" s="28" t="str">
        <f>IF(AND(Include_study="Yes",Sufficient_data="Yes"),IF('Publication Bias Analysis'!L$38="Left",CZ:CZ-'Publication Bias Analysis'!I$29,'Publication Bias Analysis'!I$29-'Publication Bias Analysis'!E:E),"")</f>
        <v/>
      </c>
      <c r="DI148" s="28" t="str">
        <f t="shared" si="308"/>
        <v/>
      </c>
      <c r="DJ148" s="40" t="str">
        <f>IF(AND(Include_study="Yes",Sufficient_data="Yes"),1/('Publication Bias Analysis'!F:F^2+IF(Additional_model="Fixed effect",0,$DS$6)),"")</f>
        <v/>
      </c>
      <c r="DK148" s="28" t="str">
        <f>IF(AND(Include_study="Yes",Sufficient_data="Yes"),IF('Publication Bias Analysis'!L$38="Left",CZ:CZ-DS$3,DS$3-'Publication Bias Analysis'!E:E),"")</f>
        <v/>
      </c>
      <c r="DL148" s="28" t="str">
        <f t="shared" si="309"/>
        <v/>
      </c>
      <c r="DM148" s="40" t="str">
        <f>IF(AND(DK148&lt;&gt;"",CW148&lt;=MAX(CW:CW)-DS$7),1/('Publication Bias Analysis'!F:F^2+IF(Additional_model="Fixed effect",0,$DS$13)),"")</f>
        <v/>
      </c>
      <c r="DN148" s="10" t="str">
        <f>IF(AND(Include_study="Yes",Sufficient_data="Yes"),IF('Publication Bias Analysis'!L$38="Left",CZ:CZ-DS$10,DS$10-CZ:CZ),"")</f>
        <v/>
      </c>
      <c r="DO148" s="10" t="str">
        <f t="shared" si="310"/>
        <v/>
      </c>
      <c r="DP148" s="40" t="str">
        <f t="shared" si="303"/>
        <v/>
      </c>
      <c r="EG148" s="133"/>
      <c r="EH148" s="10" t="str">
        <f t="shared" si="304"/>
        <v/>
      </c>
      <c r="EI148" s="40" t="str">
        <f>IF(AND(Include_study="Yes",Sufficient_data="Yes"),Z_score-('Publication Bias Analysis'!P$3+'Publication Bias Analysis'!P$4*Inverse_standard_error),"")</f>
        <v/>
      </c>
      <c r="EK148" s="133"/>
      <c r="EL148" s="10" t="str">
        <f>IF(AND(Include_study="Yes",Sufficient_data="Yes"),(CZ:CZ-SUMPRODUCT(Calculations!CP:CP,'Publication Bias Analysis'!E:E)/SUM(Calculations!CP:CP))/(SQRT(EM:EM)),"")</f>
        <v/>
      </c>
      <c r="EM148" s="10" t="str">
        <f>IF(AND(Include_study="Yes",Sufficient_data="Yes"),'Publication Bias Analysis'!F:F^2-1/(SUM(Calculations!CP:CP)),"")</f>
        <v/>
      </c>
      <c r="EN148" s="14" t="str">
        <f t="shared" si="311"/>
        <v/>
      </c>
      <c r="EO148" s="14" t="str">
        <f t="shared" si="312"/>
        <v/>
      </c>
      <c r="EP148" s="14" t="str">
        <f>IF(AND(Include_study="Yes",Sufficient_data="Yes"),COUNTIFS(EN$2:EN147,"&lt;"&amp;EN148,EO$2:EO147,"&lt;"&amp;EO148)+COUNTIFS(EN149:EN$201,"&lt;"&amp;EN148,EO149:EO$201,"&lt;"&amp;EO148)+COUNTIFS(EN$2:EN147,"&gt;"&amp;EN148,EO$2:EO147,"&gt;"&amp;EO148)+COUNTIFS(EN149:EN$201,"&gt;"&amp;EN148,EO149:EO$201,"&gt;"&amp;EO148),"")</f>
        <v/>
      </c>
      <c r="EQ148" s="83" t="str">
        <f>IF(AND(Include_study="Yes",Sufficient_data="Yes"),COUNTIFS(EN$2:EN147,"&lt;"&amp;EN148,EO$2:EO147,"&gt;"&amp;EO148)+COUNTIFS(EN149:EN$201,"&lt;"&amp;EN148,EO149:EO$201,"&gt;"&amp;EO148)+COUNTIFS(EN$2:EN147,"&gt;"&amp;EN148,EO$2:EO147,"&lt;"&amp;EO148)+COUNTIFS(EN149:EN$201,"&gt;"&amp;EN148,EO149:EO$201,"&lt;"&amp;EO148),"")</f>
        <v/>
      </c>
      <c r="ES148" s="133"/>
      <c r="EX148" s="133"/>
      <c r="EY148" s="10" t="e">
        <f t="shared" si="250"/>
        <v>#N/A</v>
      </c>
      <c r="EZ148" s="10" t="e">
        <f t="shared" si="251"/>
        <v>#N/A</v>
      </c>
      <c r="FA148" s="10" t="str">
        <f t="shared" si="252"/>
        <v/>
      </c>
      <c r="FB148" s="40" t="str">
        <f>IF(AND(Include_study="Yes",Sufficient_data="Yes"),Z_score-('Publication Bias Analysis'!AK176+'Publication Bias Analysis'!AK$31*Inverse_standard_error),"")</f>
        <v/>
      </c>
      <c r="FH148" s="133"/>
      <c r="FI148" s="14" t="str">
        <f>IF(Z_score&lt;&gt;"",RANK('Publication Bias Analysis'!AS:AS,'Publication Bias Analysis'!AS:AS,1)+COUNTIF('Publication Bias Analysis'!AS$2:AS147,'Publication Bias Analysis'!AS148),"")</f>
        <v/>
      </c>
      <c r="FJ148" s="10" t="str">
        <f t="shared" si="305"/>
        <v/>
      </c>
      <c r="FK148" s="10" t="e">
        <f>IF(AND(Include_study="Yes",Sufficient_data="Yes"),'Publication Bias Analysis'!AR148,NA())</f>
        <v>#N/A</v>
      </c>
      <c r="FL148" s="28" t="e">
        <f>IF(AND(Include_study="Yes",Sufficient_data="Yes"),'Publication Bias Analysis'!AS148,NA())</f>
        <v>#N/A</v>
      </c>
      <c r="FM148" s="10" t="str">
        <f>IF(AND(Include_study="Yes",Sufficient_data="Yes"),'Publication Bias Analysis'!AR:AR-AVERAGE('Publication Bias Analysis'!AR:AR),"")</f>
        <v/>
      </c>
      <c r="FN148" s="40" t="str">
        <f>IF(AND(Include_study="Yes",Sufficient_data="Yes"),FL:FL-('Publication Bias Analysis'!AV$30+FK:FK*'Publication Bias Analysis'!AV$31),"")</f>
        <v/>
      </c>
      <c r="FT148" s="133"/>
      <c r="FU148" s="10" t="str">
        <f t="shared" si="254"/>
        <v/>
      </c>
      <c r="FV148" s="19" t="str">
        <f t="shared" si="283"/>
        <v/>
      </c>
      <c r="FW148" s="40" t="str">
        <f t="shared" si="307"/>
        <v/>
      </c>
    </row>
    <row r="149" spans="1:179" x14ac:dyDescent="0.2">
      <c r="A149" s="129"/>
      <c r="B149" s="26" t="str">
        <f t="shared" si="255"/>
        <v/>
      </c>
      <c r="C149" s="26" t="str">
        <f>IF(B149&lt;&gt;"",IF(B149=0,COUNTIF(B$2:B148,0)+1,COUNTIF(B$2:B148,B149)+B149+COUNTIF(B:B,0)),"")</f>
        <v/>
      </c>
      <c r="D149" s="26" t="str">
        <f t="shared" si="216"/>
        <v/>
      </c>
      <c r="E149" s="10" t="str">
        <f>IF(AND(Sufficient_data="Yes",Include_study="Yes",Input!Study_name&lt;&gt;""),Input!Study_name,"")</f>
        <v/>
      </c>
      <c r="F149" s="10" t="str">
        <f>IF(AND(Sufficient_data="Yes",Include_study="Yes"),Input!Correlation,"")</f>
        <v/>
      </c>
      <c r="G149" s="10" t="str">
        <f t="shared" si="217"/>
        <v/>
      </c>
      <c r="H149" s="10" t="str">
        <f>IF(AND(Sufficient_data="Yes",Include_study="Yes"),Input!Number_of_subjects,"")</f>
        <v/>
      </c>
      <c r="I149" s="10" t="str">
        <f t="shared" si="218"/>
        <v/>
      </c>
      <c r="J149" s="10" t="str">
        <f t="shared" si="219"/>
        <v/>
      </c>
      <c r="K149" s="10" t="str">
        <f t="shared" si="220"/>
        <v/>
      </c>
      <c r="L149" s="10" t="str">
        <f t="shared" si="221"/>
        <v/>
      </c>
      <c r="M149" s="10" t="str">
        <f t="shared" si="284"/>
        <v/>
      </c>
      <c r="N149" s="10" t="str">
        <f t="shared" si="285"/>
        <v/>
      </c>
      <c r="O149" s="106" t="str">
        <f t="shared" si="286"/>
        <v/>
      </c>
      <c r="P149" s="68" t="str">
        <f t="shared" si="287"/>
        <v/>
      </c>
      <c r="R149" s="57" t="e">
        <f t="shared" si="226"/>
        <v>#N/A</v>
      </c>
      <c r="S149" s="10" t="e">
        <f t="shared" si="227"/>
        <v>#N/A</v>
      </c>
      <c r="T149" s="40" t="e">
        <f t="shared" si="228"/>
        <v>#N/A</v>
      </c>
      <c r="Y149" s="129"/>
      <c r="Z149" s="26" t="str">
        <f t="shared" si="288"/>
        <v/>
      </c>
      <c r="AA149" s="26" t="str">
        <f>IF(AND(Sufficient_data="Yes",Include_study="Yes",Input!Study_name&lt;&gt;"",Subgroup&lt;&gt;""),Input!Study_name,"")</f>
        <v/>
      </c>
      <c r="AB149" s="10" t="str">
        <f t="shared" si="230"/>
        <v/>
      </c>
      <c r="AC149" s="10" t="str">
        <f>IF(AND(Sufficient_data="Yes",Include_study="Yes",Subgroup&lt;&gt;""),Input!Correlation,"")</f>
        <v/>
      </c>
      <c r="AD149" s="10" t="str">
        <f t="shared" si="256"/>
        <v/>
      </c>
      <c r="AE149" s="10" t="str">
        <f t="shared" si="231"/>
        <v/>
      </c>
      <c r="AF149" s="10" t="str">
        <f t="shared" si="257"/>
        <v/>
      </c>
      <c r="AG149" s="10" t="str">
        <f t="shared" si="289"/>
        <v/>
      </c>
      <c r="AH149" s="4" t="str">
        <f t="shared" si="258"/>
        <v/>
      </c>
      <c r="AI149" s="35" t="str">
        <f t="shared" si="290"/>
        <v/>
      </c>
      <c r="AJ149" s="108" t="str">
        <f t="shared" si="291"/>
        <v/>
      </c>
      <c r="AK149" s="68" t="str">
        <f t="shared" si="292"/>
        <v/>
      </c>
      <c r="AL149" s="9"/>
      <c r="AM149" s="57" t="e">
        <f t="shared" si="259"/>
        <v>#N/A</v>
      </c>
      <c r="AN149" s="10" t="e">
        <f t="shared" si="260"/>
        <v>#N/A</v>
      </c>
      <c r="AO149" s="40" t="e">
        <f t="shared" si="261"/>
        <v>#N/A</v>
      </c>
      <c r="AP149" s="9"/>
      <c r="AQ149" s="71" t="str">
        <f t="shared" si="262"/>
        <v/>
      </c>
      <c r="AR149" s="10" t="str">
        <f>IF(AND(Sufficient_data="Yes",Include_study="Yes",Subgroup&lt;&gt;""),IF(COUNTIFS(Input!F$2:F148,"="&amp;"Yes",Input!C$2:C148,"="&amp;"Yes",Input!G$2:G148,"="&amp;Subgroup)&gt;0,"",Subgroup),"")</f>
        <v/>
      </c>
      <c r="AS149" s="26" t="str">
        <f t="shared" si="263"/>
        <v/>
      </c>
      <c r="AT149" s="14" t="str">
        <f t="shared" si="264"/>
        <v/>
      </c>
      <c r="AU149" s="10" t="str">
        <f t="shared" si="265"/>
        <v/>
      </c>
      <c r="AV149" s="19" t="str">
        <f t="shared" si="266"/>
        <v/>
      </c>
      <c r="AW149" s="10" t="str">
        <f t="shared" si="267"/>
        <v/>
      </c>
      <c r="AX149" s="10" t="str">
        <f t="shared" si="268"/>
        <v/>
      </c>
      <c r="AY149" s="10" t="str">
        <f t="shared" si="293"/>
        <v/>
      </c>
      <c r="AZ149" s="10" t="str">
        <f t="shared" si="269"/>
        <v/>
      </c>
      <c r="BA149" s="10" t="str">
        <f t="shared" si="270"/>
        <v/>
      </c>
      <c r="BB149" s="10" t="str">
        <f t="shared" si="294"/>
        <v/>
      </c>
      <c r="BC149" s="10" t="str">
        <f t="shared" si="271"/>
        <v/>
      </c>
      <c r="BD149" s="26" t="str">
        <f t="shared" si="272"/>
        <v/>
      </c>
      <c r="BE149" s="10" t="str">
        <f t="shared" si="295"/>
        <v/>
      </c>
      <c r="BF149" s="10" t="str">
        <f t="shared" si="296"/>
        <v/>
      </c>
      <c r="BG149" s="10" t="str">
        <f t="shared" si="273"/>
        <v/>
      </c>
      <c r="BH149" s="10" t="str">
        <f t="shared" si="274"/>
        <v/>
      </c>
      <c r="BI149" s="10" t="str">
        <f t="shared" si="297"/>
        <v/>
      </c>
      <c r="BJ149" s="10" t="str">
        <f t="shared" si="298"/>
        <v/>
      </c>
      <c r="BK149" s="10" t="str">
        <f t="shared" si="275"/>
        <v/>
      </c>
      <c r="BL149" s="10" t="str">
        <f t="shared" si="276"/>
        <v/>
      </c>
      <c r="BM149" s="10" t="str">
        <f t="shared" si="277"/>
        <v/>
      </c>
      <c r="BN149" s="10" t="e">
        <f t="shared" si="278"/>
        <v>#N/A</v>
      </c>
      <c r="BO149" s="10" t="str">
        <f t="shared" si="279"/>
        <v/>
      </c>
      <c r="BP149" s="10" t="str">
        <f t="shared" si="280"/>
        <v/>
      </c>
      <c r="BQ149" s="10" t="str">
        <f t="shared" si="299"/>
        <v/>
      </c>
      <c r="BR149" s="28" t="str">
        <f t="shared" si="281"/>
        <v/>
      </c>
      <c r="BS149" s="40" t="str">
        <f t="shared" si="306"/>
        <v/>
      </c>
      <c r="BX149" s="138"/>
      <c r="BY149" s="10" t="e">
        <f t="shared" si="243"/>
        <v>#N/A</v>
      </c>
      <c r="BZ149" s="10" t="e">
        <f t="shared" si="244"/>
        <v>#N/A</v>
      </c>
      <c r="CA149" s="10" t="str">
        <f t="shared" si="245"/>
        <v/>
      </c>
      <c r="CB149" s="10" t="str">
        <f>IF(AND(Sufficient_data="Yes",Include_study="Yes",Moderator&lt;&gt;""),'Moderator Analysis'!F:F-CL$2,"")</f>
        <v/>
      </c>
      <c r="CC149" s="10" t="str">
        <f>IF(AND(Sufficient_data="Yes",Include_study="Yes",Moderator&lt;&gt;""),'Moderator Analysis'!E:E-CL$3,"")</f>
        <v/>
      </c>
      <c r="CD149" s="40" t="str">
        <f>IF(AND(Sufficient_data="Yes",Include_study="Yes",Moderator&lt;&gt;""),CA:CA*('Moderator Analysis'!F:F-CL$5-CL$4*'Moderator Analysis'!E:E)^2,"")</f>
        <v/>
      </c>
      <c r="CE149" s="9"/>
      <c r="CF149" s="75" t="str">
        <f t="shared" si="282"/>
        <v/>
      </c>
      <c r="CG149" s="18" t="str">
        <f>IF(AND(Sufficient_data="Yes",Include_study="Yes",CF149&lt;&gt;""),'Moderator Analysis'!F:F-'Moderator Analysis'!J$37,"")</f>
        <v/>
      </c>
      <c r="CH149" s="18" t="str">
        <f>IF(AND(Sufficient_data="Yes",Include_study="Yes",CF149&lt;&gt;""),'Moderator Analysis'!E:E-SUMPRODUCT('Moderator Analysis'!E:E,CF:CF)/SUM(CF:CF),"")</f>
        <v/>
      </c>
      <c r="CI149" s="79" t="str">
        <f>IF(AND(Sufficient_data="Yes",Include_study="Yes",CF149&lt;&gt;""),CF:CF*('Moderator Analysis'!F:F-'Moderator Analysis'!J$29-'Moderator Analysis'!J$30*'Moderator Analysis'!E:E)^2,"")</f>
        <v/>
      </c>
      <c r="CN149" s="138"/>
      <c r="CO149" s="140"/>
      <c r="CP149" s="28" t="str">
        <f>IF(AND(Include_study="Yes",Sufficient_data="Yes"),1/'Publication Bias Analysis'!F149^2,"")</f>
        <v/>
      </c>
      <c r="CQ149" s="28" t="str">
        <f>IF(AND(Include_study="Yes",Sufficient_data="Yes"),1/('Publication Bias Analysis'!F:F^2+IF(Additional_model="Fixed effect",0,Calculations!DD$11)),"")</f>
        <v/>
      </c>
      <c r="CR149" s="28" t="str">
        <f>IF(AND(Include_study="Yes",Sufficient_data="Yes"),1/('Publication Bias Analysis'!F:F^2+IF(Additional_model="Fixed effect",0,'Publication Bias Analysis'!L$32)),"")</f>
        <v/>
      </c>
      <c r="CS149" s="28" t="str">
        <f>IF(AND(Include_study="Yes",Sufficient_data="Yes"),'Publication Bias Analysis'!E:E-IF(Trim_and_fill="Off",'Publication Bias Analysis'!I$29,'Publication Bias Analysis'!I$37),"")</f>
        <v/>
      </c>
      <c r="CT149" s="28" t="str">
        <f t="shared" si="300"/>
        <v/>
      </c>
      <c r="CU149" s="28" t="str">
        <f t="shared" si="301"/>
        <v/>
      </c>
      <c r="CV149" s="90" t="str">
        <f t="shared" si="302"/>
        <v/>
      </c>
      <c r="CW149" s="89" t="str">
        <f>IF(AND(Include_study="Yes",Sufficient_data="Yes"),CV:CV+IF(DH:DH&lt;0,-1,1)*COUNTIF(CV$2:CV148,CV:CV),"")</f>
        <v/>
      </c>
      <c r="CX149" s="89" t="str">
        <f>IF(AND(Include_study="Yes",Sufficient_data="Yes"),RANK(DL:DL,DL:DL,1)*IF(DK:DK&lt;0,-1,1)+IF(DK:DK&lt;0,-1,1)*COUNTIF(CV$2:CV148,CV:CV),"")</f>
        <v/>
      </c>
      <c r="CY149" s="89" t="str">
        <f>IF(AND(Include_study="Yes",Sufficient_data="Yes"),RANK(DO:DO,DO:DO,1)*IF(DN:DN&lt;0,-1,1)+IF(DN:DN&lt;0,-1,1)*COUNTIF(CV$2:CV148,CV:CV),"")</f>
        <v/>
      </c>
      <c r="CZ149" s="10" t="e">
        <f>IF(AND(Include_study="Yes",Sufficient_data="Yes"),'Publication Bias Analysis'!E:E,NA())</f>
        <v>#N/A</v>
      </c>
      <c r="DA149" s="40" t="e">
        <f>IF(AND(Include_study="Yes",Sufficient_data="Yes"),'Publication Bias Analysis'!F:F,NA())</f>
        <v>#N/A</v>
      </c>
      <c r="DG149" s="133"/>
      <c r="DH149" s="28" t="str">
        <f>IF(AND(Include_study="Yes",Sufficient_data="Yes"),IF('Publication Bias Analysis'!L$38="Left",CZ:CZ-'Publication Bias Analysis'!I$29,'Publication Bias Analysis'!I$29-'Publication Bias Analysis'!E:E),"")</f>
        <v/>
      </c>
      <c r="DI149" s="28" t="str">
        <f t="shared" si="308"/>
        <v/>
      </c>
      <c r="DJ149" s="40" t="str">
        <f>IF(AND(Include_study="Yes",Sufficient_data="Yes"),1/('Publication Bias Analysis'!F:F^2+IF(Additional_model="Fixed effect",0,$DS$6)),"")</f>
        <v/>
      </c>
      <c r="DK149" s="28" t="str">
        <f>IF(AND(Include_study="Yes",Sufficient_data="Yes"),IF('Publication Bias Analysis'!L$38="Left",CZ:CZ-DS$3,DS$3-'Publication Bias Analysis'!E:E),"")</f>
        <v/>
      </c>
      <c r="DL149" s="28" t="str">
        <f t="shared" si="309"/>
        <v/>
      </c>
      <c r="DM149" s="40" t="str">
        <f>IF(AND(DK149&lt;&gt;"",CW149&lt;=MAX(CW:CW)-DS$7),1/('Publication Bias Analysis'!F:F^2+IF(Additional_model="Fixed effect",0,$DS$13)),"")</f>
        <v/>
      </c>
      <c r="DN149" s="10" t="str">
        <f>IF(AND(Include_study="Yes",Sufficient_data="Yes"),IF('Publication Bias Analysis'!L$38="Left",CZ:CZ-DS$10,DS$10-CZ:CZ),"")</f>
        <v/>
      </c>
      <c r="DO149" s="10" t="str">
        <f t="shared" si="310"/>
        <v/>
      </c>
      <c r="DP149" s="40" t="str">
        <f t="shared" si="303"/>
        <v/>
      </c>
      <c r="EG149" s="133"/>
      <c r="EH149" s="10" t="str">
        <f t="shared" si="304"/>
        <v/>
      </c>
      <c r="EI149" s="40" t="str">
        <f>IF(AND(Include_study="Yes",Sufficient_data="Yes"),Z_score-('Publication Bias Analysis'!P$3+'Publication Bias Analysis'!P$4*Inverse_standard_error),"")</f>
        <v/>
      </c>
      <c r="EK149" s="133"/>
      <c r="EL149" s="10" t="str">
        <f>IF(AND(Include_study="Yes",Sufficient_data="Yes"),(CZ:CZ-SUMPRODUCT(Calculations!CP:CP,'Publication Bias Analysis'!E:E)/SUM(Calculations!CP:CP))/(SQRT(EM:EM)),"")</f>
        <v/>
      </c>
      <c r="EM149" s="10" t="str">
        <f>IF(AND(Include_study="Yes",Sufficient_data="Yes"),'Publication Bias Analysis'!F:F^2-1/(SUM(Calculations!CP:CP)),"")</f>
        <v/>
      </c>
      <c r="EN149" s="14" t="str">
        <f t="shared" si="311"/>
        <v/>
      </c>
      <c r="EO149" s="14" t="str">
        <f t="shared" si="312"/>
        <v/>
      </c>
      <c r="EP149" s="14" t="str">
        <f>IF(AND(Include_study="Yes",Sufficient_data="Yes"),COUNTIFS(EN$2:EN148,"&lt;"&amp;EN149,EO$2:EO148,"&lt;"&amp;EO149)+COUNTIFS(EN150:EN$201,"&lt;"&amp;EN149,EO150:EO$201,"&lt;"&amp;EO149)+COUNTIFS(EN$2:EN148,"&gt;"&amp;EN149,EO$2:EO148,"&gt;"&amp;EO149)+COUNTIFS(EN150:EN$201,"&gt;"&amp;EN149,EO150:EO$201,"&gt;"&amp;EO149),"")</f>
        <v/>
      </c>
      <c r="EQ149" s="83" t="str">
        <f>IF(AND(Include_study="Yes",Sufficient_data="Yes"),COUNTIFS(EN$2:EN148,"&lt;"&amp;EN149,EO$2:EO148,"&gt;"&amp;EO149)+COUNTIFS(EN150:EN$201,"&lt;"&amp;EN149,EO150:EO$201,"&gt;"&amp;EO149)+COUNTIFS(EN$2:EN148,"&gt;"&amp;EN149,EO$2:EO148,"&lt;"&amp;EO149)+COUNTIFS(EN150:EN$201,"&gt;"&amp;EN149,EO150:EO$201,"&lt;"&amp;EO149),"")</f>
        <v/>
      </c>
      <c r="ES149" s="133"/>
      <c r="EX149" s="133"/>
      <c r="EY149" s="10" t="e">
        <f t="shared" si="250"/>
        <v>#N/A</v>
      </c>
      <c r="EZ149" s="10" t="e">
        <f t="shared" si="251"/>
        <v>#N/A</v>
      </c>
      <c r="FA149" s="10" t="str">
        <f t="shared" si="252"/>
        <v/>
      </c>
      <c r="FB149" s="40" t="str">
        <f>IF(AND(Include_study="Yes",Sufficient_data="Yes"),Z_score-('Publication Bias Analysis'!AK177+'Publication Bias Analysis'!AK$31*Inverse_standard_error),"")</f>
        <v/>
      </c>
      <c r="FH149" s="133"/>
      <c r="FI149" s="14" t="str">
        <f>IF(Z_score&lt;&gt;"",RANK('Publication Bias Analysis'!AS:AS,'Publication Bias Analysis'!AS:AS,1)+COUNTIF('Publication Bias Analysis'!AS$2:AS148,'Publication Bias Analysis'!AS149),"")</f>
        <v/>
      </c>
      <c r="FJ149" s="10" t="str">
        <f t="shared" si="305"/>
        <v/>
      </c>
      <c r="FK149" s="10" t="e">
        <f>IF(AND(Include_study="Yes",Sufficient_data="Yes"),'Publication Bias Analysis'!AR149,NA())</f>
        <v>#N/A</v>
      </c>
      <c r="FL149" s="28" t="e">
        <f>IF(AND(Include_study="Yes",Sufficient_data="Yes"),'Publication Bias Analysis'!AS149,NA())</f>
        <v>#N/A</v>
      </c>
      <c r="FM149" s="10" t="str">
        <f>IF(AND(Include_study="Yes",Sufficient_data="Yes"),'Publication Bias Analysis'!AR:AR-AVERAGE('Publication Bias Analysis'!AR:AR),"")</f>
        <v/>
      </c>
      <c r="FN149" s="40" t="str">
        <f>IF(AND(Include_study="Yes",Sufficient_data="Yes"),FL:FL-('Publication Bias Analysis'!AV$30+FK:FK*'Publication Bias Analysis'!AV$31),"")</f>
        <v/>
      </c>
      <c r="FT149" s="133"/>
      <c r="FU149" s="10" t="str">
        <f t="shared" si="254"/>
        <v/>
      </c>
      <c r="FV149" s="19" t="str">
        <f t="shared" si="283"/>
        <v/>
      </c>
      <c r="FW149" s="40" t="str">
        <f t="shared" si="307"/>
        <v/>
      </c>
    </row>
    <row r="150" spans="1:179" x14ac:dyDescent="0.2">
      <c r="A150" s="129"/>
      <c r="B150" s="26" t="str">
        <f t="shared" si="255"/>
        <v/>
      </c>
      <c r="C150" s="26" t="str">
        <f>IF(B150&lt;&gt;"",IF(B150=0,COUNTIF(B$2:B149,0)+1,COUNTIF(B$2:B149,B150)+B150+COUNTIF(B:B,0)),"")</f>
        <v/>
      </c>
      <c r="D150" s="26" t="str">
        <f t="shared" si="216"/>
        <v/>
      </c>
      <c r="E150" s="10" t="str">
        <f>IF(AND(Sufficient_data="Yes",Include_study="Yes",Input!Study_name&lt;&gt;""),Input!Study_name,"")</f>
        <v/>
      </c>
      <c r="F150" s="10" t="str">
        <f>IF(AND(Sufficient_data="Yes",Include_study="Yes"),Input!Correlation,"")</f>
        <v/>
      </c>
      <c r="G150" s="10" t="str">
        <f t="shared" si="217"/>
        <v/>
      </c>
      <c r="H150" s="10" t="str">
        <f>IF(AND(Sufficient_data="Yes",Include_study="Yes"),Input!Number_of_subjects,"")</f>
        <v/>
      </c>
      <c r="I150" s="10" t="str">
        <f t="shared" si="218"/>
        <v/>
      </c>
      <c r="J150" s="10" t="str">
        <f t="shared" si="219"/>
        <v/>
      </c>
      <c r="K150" s="10" t="str">
        <f t="shared" si="220"/>
        <v/>
      </c>
      <c r="L150" s="10" t="str">
        <f t="shared" si="221"/>
        <v/>
      </c>
      <c r="M150" s="10" t="str">
        <f t="shared" si="284"/>
        <v/>
      </c>
      <c r="N150" s="10" t="str">
        <f t="shared" si="285"/>
        <v/>
      </c>
      <c r="O150" s="106" t="str">
        <f t="shared" si="286"/>
        <v/>
      </c>
      <c r="P150" s="68" t="str">
        <f t="shared" si="287"/>
        <v/>
      </c>
      <c r="R150" s="57" t="e">
        <f t="shared" si="226"/>
        <v>#N/A</v>
      </c>
      <c r="S150" s="10" t="e">
        <f t="shared" si="227"/>
        <v>#N/A</v>
      </c>
      <c r="T150" s="40" t="e">
        <f t="shared" si="228"/>
        <v>#N/A</v>
      </c>
      <c r="Y150" s="129"/>
      <c r="Z150" s="26" t="str">
        <f t="shared" si="288"/>
        <v/>
      </c>
      <c r="AA150" s="26" t="str">
        <f>IF(AND(Sufficient_data="Yes",Include_study="Yes",Input!Study_name&lt;&gt;"",Subgroup&lt;&gt;""),Input!Study_name,"")</f>
        <v/>
      </c>
      <c r="AB150" s="10" t="str">
        <f t="shared" si="230"/>
        <v/>
      </c>
      <c r="AC150" s="10" t="str">
        <f>IF(AND(Sufficient_data="Yes",Include_study="Yes",Subgroup&lt;&gt;""),Input!Correlation,"")</f>
        <v/>
      </c>
      <c r="AD150" s="10" t="str">
        <f t="shared" si="256"/>
        <v/>
      </c>
      <c r="AE150" s="10" t="str">
        <f t="shared" si="231"/>
        <v/>
      </c>
      <c r="AF150" s="10" t="str">
        <f t="shared" si="257"/>
        <v/>
      </c>
      <c r="AG150" s="10" t="str">
        <f t="shared" si="289"/>
        <v/>
      </c>
      <c r="AH150" s="4" t="str">
        <f t="shared" si="258"/>
        <v/>
      </c>
      <c r="AI150" s="35" t="str">
        <f t="shared" si="290"/>
        <v/>
      </c>
      <c r="AJ150" s="108" t="str">
        <f t="shared" si="291"/>
        <v/>
      </c>
      <c r="AK150" s="68" t="str">
        <f t="shared" si="292"/>
        <v/>
      </c>
      <c r="AL150" s="9"/>
      <c r="AM150" s="57" t="e">
        <f t="shared" si="259"/>
        <v>#N/A</v>
      </c>
      <c r="AN150" s="10" t="e">
        <f t="shared" si="260"/>
        <v>#N/A</v>
      </c>
      <c r="AO150" s="40" t="e">
        <f t="shared" si="261"/>
        <v>#N/A</v>
      </c>
      <c r="AP150" s="9"/>
      <c r="AQ150" s="71" t="str">
        <f t="shared" si="262"/>
        <v/>
      </c>
      <c r="AR150" s="10" t="str">
        <f>IF(AND(Sufficient_data="Yes",Include_study="Yes",Subgroup&lt;&gt;""),IF(COUNTIFS(Input!F$2:F149,"="&amp;"Yes",Input!C$2:C149,"="&amp;"Yes",Input!G$2:G149,"="&amp;Subgroup)&gt;0,"",Subgroup),"")</f>
        <v/>
      </c>
      <c r="AS150" s="26" t="str">
        <f t="shared" si="263"/>
        <v/>
      </c>
      <c r="AT150" s="14" t="str">
        <f t="shared" si="264"/>
        <v/>
      </c>
      <c r="AU150" s="10" t="str">
        <f t="shared" si="265"/>
        <v/>
      </c>
      <c r="AV150" s="19" t="str">
        <f t="shared" si="266"/>
        <v/>
      </c>
      <c r="AW150" s="10" t="str">
        <f t="shared" si="267"/>
        <v/>
      </c>
      <c r="AX150" s="10" t="str">
        <f t="shared" si="268"/>
        <v/>
      </c>
      <c r="AY150" s="10" t="str">
        <f t="shared" si="293"/>
        <v/>
      </c>
      <c r="AZ150" s="10" t="str">
        <f t="shared" si="269"/>
        <v/>
      </c>
      <c r="BA150" s="10" t="str">
        <f t="shared" si="270"/>
        <v/>
      </c>
      <c r="BB150" s="10" t="str">
        <f t="shared" si="294"/>
        <v/>
      </c>
      <c r="BC150" s="10" t="str">
        <f t="shared" si="271"/>
        <v/>
      </c>
      <c r="BD150" s="26" t="str">
        <f t="shared" si="272"/>
        <v/>
      </c>
      <c r="BE150" s="10" t="str">
        <f t="shared" si="295"/>
        <v/>
      </c>
      <c r="BF150" s="10" t="str">
        <f t="shared" si="296"/>
        <v/>
      </c>
      <c r="BG150" s="10" t="str">
        <f t="shared" si="273"/>
        <v/>
      </c>
      <c r="BH150" s="10" t="str">
        <f t="shared" si="274"/>
        <v/>
      </c>
      <c r="BI150" s="10" t="str">
        <f t="shared" si="297"/>
        <v/>
      </c>
      <c r="BJ150" s="10" t="str">
        <f t="shared" si="298"/>
        <v/>
      </c>
      <c r="BK150" s="10" t="str">
        <f t="shared" si="275"/>
        <v/>
      </c>
      <c r="BL150" s="10" t="str">
        <f t="shared" si="276"/>
        <v/>
      </c>
      <c r="BM150" s="10" t="str">
        <f t="shared" si="277"/>
        <v/>
      </c>
      <c r="BN150" s="10" t="e">
        <f t="shared" si="278"/>
        <v>#N/A</v>
      </c>
      <c r="BO150" s="10" t="str">
        <f t="shared" si="279"/>
        <v/>
      </c>
      <c r="BP150" s="10" t="str">
        <f t="shared" si="280"/>
        <v/>
      </c>
      <c r="BQ150" s="10" t="str">
        <f t="shared" si="299"/>
        <v/>
      </c>
      <c r="BR150" s="28" t="str">
        <f t="shared" si="281"/>
        <v/>
      </c>
      <c r="BS150" s="40" t="str">
        <f t="shared" si="306"/>
        <v/>
      </c>
      <c r="BX150" s="138"/>
      <c r="BY150" s="10" t="e">
        <f t="shared" si="243"/>
        <v>#N/A</v>
      </c>
      <c r="BZ150" s="10" t="e">
        <f t="shared" si="244"/>
        <v>#N/A</v>
      </c>
      <c r="CA150" s="10" t="str">
        <f t="shared" si="245"/>
        <v/>
      </c>
      <c r="CB150" s="10" t="str">
        <f>IF(AND(Sufficient_data="Yes",Include_study="Yes",Moderator&lt;&gt;""),'Moderator Analysis'!F:F-CL$2,"")</f>
        <v/>
      </c>
      <c r="CC150" s="10" t="str">
        <f>IF(AND(Sufficient_data="Yes",Include_study="Yes",Moderator&lt;&gt;""),'Moderator Analysis'!E:E-CL$3,"")</f>
        <v/>
      </c>
      <c r="CD150" s="40" t="str">
        <f>IF(AND(Sufficient_data="Yes",Include_study="Yes",Moderator&lt;&gt;""),CA:CA*('Moderator Analysis'!F:F-CL$5-CL$4*'Moderator Analysis'!E:E)^2,"")</f>
        <v/>
      </c>
      <c r="CE150" s="9"/>
      <c r="CF150" s="75" t="str">
        <f t="shared" si="282"/>
        <v/>
      </c>
      <c r="CG150" s="18" t="str">
        <f>IF(AND(Sufficient_data="Yes",Include_study="Yes",CF150&lt;&gt;""),'Moderator Analysis'!F:F-'Moderator Analysis'!J$37,"")</f>
        <v/>
      </c>
      <c r="CH150" s="18" t="str">
        <f>IF(AND(Sufficient_data="Yes",Include_study="Yes",CF150&lt;&gt;""),'Moderator Analysis'!E:E-SUMPRODUCT('Moderator Analysis'!E:E,CF:CF)/SUM(CF:CF),"")</f>
        <v/>
      </c>
      <c r="CI150" s="79" t="str">
        <f>IF(AND(Sufficient_data="Yes",Include_study="Yes",CF150&lt;&gt;""),CF:CF*('Moderator Analysis'!F:F-'Moderator Analysis'!J$29-'Moderator Analysis'!J$30*'Moderator Analysis'!E:E)^2,"")</f>
        <v/>
      </c>
      <c r="CN150" s="138"/>
      <c r="CO150" s="140"/>
      <c r="CP150" s="28" t="str">
        <f>IF(AND(Include_study="Yes",Sufficient_data="Yes"),1/'Publication Bias Analysis'!F150^2,"")</f>
        <v/>
      </c>
      <c r="CQ150" s="28" t="str">
        <f>IF(AND(Include_study="Yes",Sufficient_data="Yes"),1/('Publication Bias Analysis'!F:F^2+IF(Additional_model="Fixed effect",0,Calculations!DD$11)),"")</f>
        <v/>
      </c>
      <c r="CR150" s="28" t="str">
        <f>IF(AND(Include_study="Yes",Sufficient_data="Yes"),1/('Publication Bias Analysis'!F:F^2+IF(Additional_model="Fixed effect",0,'Publication Bias Analysis'!L$32)),"")</f>
        <v/>
      </c>
      <c r="CS150" s="28" t="str">
        <f>IF(AND(Include_study="Yes",Sufficient_data="Yes"),'Publication Bias Analysis'!E:E-IF(Trim_and_fill="Off",'Publication Bias Analysis'!I$29,'Publication Bias Analysis'!I$37),"")</f>
        <v/>
      </c>
      <c r="CT150" s="28" t="str">
        <f t="shared" si="300"/>
        <v/>
      </c>
      <c r="CU150" s="28" t="str">
        <f t="shared" si="301"/>
        <v/>
      </c>
      <c r="CV150" s="90" t="str">
        <f t="shared" si="302"/>
        <v/>
      </c>
      <c r="CW150" s="89" t="str">
        <f>IF(AND(Include_study="Yes",Sufficient_data="Yes"),CV:CV+IF(DH:DH&lt;0,-1,1)*COUNTIF(CV$2:CV149,CV:CV),"")</f>
        <v/>
      </c>
      <c r="CX150" s="89" t="str">
        <f>IF(AND(Include_study="Yes",Sufficient_data="Yes"),RANK(DL:DL,DL:DL,1)*IF(DK:DK&lt;0,-1,1)+IF(DK:DK&lt;0,-1,1)*COUNTIF(CV$2:CV149,CV:CV),"")</f>
        <v/>
      </c>
      <c r="CY150" s="89" t="str">
        <f>IF(AND(Include_study="Yes",Sufficient_data="Yes"),RANK(DO:DO,DO:DO,1)*IF(DN:DN&lt;0,-1,1)+IF(DN:DN&lt;0,-1,1)*COUNTIF(CV$2:CV149,CV:CV),"")</f>
        <v/>
      </c>
      <c r="CZ150" s="10" t="e">
        <f>IF(AND(Include_study="Yes",Sufficient_data="Yes"),'Publication Bias Analysis'!E:E,NA())</f>
        <v>#N/A</v>
      </c>
      <c r="DA150" s="40" t="e">
        <f>IF(AND(Include_study="Yes",Sufficient_data="Yes"),'Publication Bias Analysis'!F:F,NA())</f>
        <v>#N/A</v>
      </c>
      <c r="DG150" s="133"/>
      <c r="DH150" s="28" t="str">
        <f>IF(AND(Include_study="Yes",Sufficient_data="Yes"),IF('Publication Bias Analysis'!L$38="Left",CZ:CZ-'Publication Bias Analysis'!I$29,'Publication Bias Analysis'!I$29-'Publication Bias Analysis'!E:E),"")</f>
        <v/>
      </c>
      <c r="DI150" s="28" t="str">
        <f t="shared" si="308"/>
        <v/>
      </c>
      <c r="DJ150" s="40" t="str">
        <f>IF(AND(Include_study="Yes",Sufficient_data="Yes"),1/('Publication Bias Analysis'!F:F^2+IF(Additional_model="Fixed effect",0,$DS$6)),"")</f>
        <v/>
      </c>
      <c r="DK150" s="28" t="str">
        <f>IF(AND(Include_study="Yes",Sufficient_data="Yes"),IF('Publication Bias Analysis'!L$38="Left",CZ:CZ-DS$3,DS$3-'Publication Bias Analysis'!E:E),"")</f>
        <v/>
      </c>
      <c r="DL150" s="28" t="str">
        <f t="shared" si="309"/>
        <v/>
      </c>
      <c r="DM150" s="40" t="str">
        <f>IF(AND(DK150&lt;&gt;"",CW150&lt;=MAX(CW:CW)-DS$7),1/('Publication Bias Analysis'!F:F^2+IF(Additional_model="Fixed effect",0,$DS$13)),"")</f>
        <v/>
      </c>
      <c r="DN150" s="10" t="str">
        <f>IF(AND(Include_study="Yes",Sufficient_data="Yes"),IF('Publication Bias Analysis'!L$38="Left",CZ:CZ-DS$10,DS$10-CZ:CZ),"")</f>
        <v/>
      </c>
      <c r="DO150" s="10" t="str">
        <f t="shared" si="310"/>
        <v/>
      </c>
      <c r="DP150" s="40" t="str">
        <f t="shared" si="303"/>
        <v/>
      </c>
      <c r="EG150" s="133"/>
      <c r="EH150" s="10" t="str">
        <f t="shared" si="304"/>
        <v/>
      </c>
      <c r="EI150" s="40" t="str">
        <f>IF(AND(Include_study="Yes",Sufficient_data="Yes"),Z_score-('Publication Bias Analysis'!P$3+'Publication Bias Analysis'!P$4*Inverse_standard_error),"")</f>
        <v/>
      </c>
      <c r="EK150" s="133"/>
      <c r="EL150" s="10" t="str">
        <f>IF(AND(Include_study="Yes",Sufficient_data="Yes"),(CZ:CZ-SUMPRODUCT(Calculations!CP:CP,'Publication Bias Analysis'!E:E)/SUM(Calculations!CP:CP))/(SQRT(EM:EM)),"")</f>
        <v/>
      </c>
      <c r="EM150" s="10" t="str">
        <f>IF(AND(Include_study="Yes",Sufficient_data="Yes"),'Publication Bias Analysis'!F:F^2-1/(SUM(Calculations!CP:CP)),"")</f>
        <v/>
      </c>
      <c r="EN150" s="14" t="str">
        <f t="shared" si="311"/>
        <v/>
      </c>
      <c r="EO150" s="14" t="str">
        <f t="shared" si="312"/>
        <v/>
      </c>
      <c r="EP150" s="14" t="str">
        <f>IF(AND(Include_study="Yes",Sufficient_data="Yes"),COUNTIFS(EN$2:EN149,"&lt;"&amp;EN150,EO$2:EO149,"&lt;"&amp;EO150)+COUNTIFS(EN151:EN$201,"&lt;"&amp;EN150,EO151:EO$201,"&lt;"&amp;EO150)+COUNTIFS(EN$2:EN149,"&gt;"&amp;EN150,EO$2:EO149,"&gt;"&amp;EO150)+COUNTIFS(EN151:EN$201,"&gt;"&amp;EN150,EO151:EO$201,"&gt;"&amp;EO150),"")</f>
        <v/>
      </c>
      <c r="EQ150" s="83" t="str">
        <f>IF(AND(Include_study="Yes",Sufficient_data="Yes"),COUNTIFS(EN$2:EN149,"&lt;"&amp;EN150,EO$2:EO149,"&gt;"&amp;EO150)+COUNTIFS(EN151:EN$201,"&lt;"&amp;EN150,EO151:EO$201,"&gt;"&amp;EO150)+COUNTIFS(EN$2:EN149,"&gt;"&amp;EN150,EO$2:EO149,"&lt;"&amp;EO150)+COUNTIFS(EN151:EN$201,"&gt;"&amp;EN150,EO151:EO$201,"&lt;"&amp;EO150),"")</f>
        <v/>
      </c>
      <c r="ES150" s="133"/>
      <c r="EX150" s="133"/>
      <c r="EY150" s="10" t="e">
        <f t="shared" si="250"/>
        <v>#N/A</v>
      </c>
      <c r="EZ150" s="10" t="e">
        <f t="shared" si="251"/>
        <v>#N/A</v>
      </c>
      <c r="FA150" s="10" t="str">
        <f t="shared" si="252"/>
        <v/>
      </c>
      <c r="FB150" s="40" t="str">
        <f>IF(AND(Include_study="Yes",Sufficient_data="Yes"),Z_score-('Publication Bias Analysis'!AK178+'Publication Bias Analysis'!AK$31*Inverse_standard_error),"")</f>
        <v/>
      </c>
      <c r="FH150" s="133"/>
      <c r="FI150" s="14" t="str">
        <f>IF(Z_score&lt;&gt;"",RANK('Publication Bias Analysis'!AS:AS,'Publication Bias Analysis'!AS:AS,1)+COUNTIF('Publication Bias Analysis'!AS$2:AS149,'Publication Bias Analysis'!AS150),"")</f>
        <v/>
      </c>
      <c r="FJ150" s="10" t="str">
        <f t="shared" si="305"/>
        <v/>
      </c>
      <c r="FK150" s="10" t="e">
        <f>IF(AND(Include_study="Yes",Sufficient_data="Yes"),'Publication Bias Analysis'!AR150,NA())</f>
        <v>#N/A</v>
      </c>
      <c r="FL150" s="28" t="e">
        <f>IF(AND(Include_study="Yes",Sufficient_data="Yes"),'Publication Bias Analysis'!AS150,NA())</f>
        <v>#N/A</v>
      </c>
      <c r="FM150" s="10" t="str">
        <f>IF(AND(Include_study="Yes",Sufficient_data="Yes"),'Publication Bias Analysis'!AR:AR-AVERAGE('Publication Bias Analysis'!AR:AR),"")</f>
        <v/>
      </c>
      <c r="FN150" s="40" t="str">
        <f>IF(AND(Include_study="Yes",Sufficient_data="Yes"),FL:FL-('Publication Bias Analysis'!AV$30+FK:FK*'Publication Bias Analysis'!AV$31),"")</f>
        <v/>
      </c>
      <c r="FT150" s="133"/>
      <c r="FU150" s="10" t="str">
        <f t="shared" si="254"/>
        <v/>
      </c>
      <c r="FV150" s="19" t="str">
        <f t="shared" si="283"/>
        <v/>
      </c>
      <c r="FW150" s="40" t="str">
        <f t="shared" si="307"/>
        <v/>
      </c>
    </row>
    <row r="151" spans="1:179" x14ac:dyDescent="0.2">
      <c r="A151" s="129"/>
      <c r="B151" s="26" t="str">
        <f t="shared" si="255"/>
        <v/>
      </c>
      <c r="C151" s="26" t="str">
        <f>IF(B151&lt;&gt;"",IF(B151=0,COUNTIF(B$2:B150,0)+1,COUNTIF(B$2:B150,B151)+B151+COUNTIF(B:B,0)),"")</f>
        <v/>
      </c>
      <c r="D151" s="26" t="str">
        <f t="shared" si="216"/>
        <v/>
      </c>
      <c r="E151" s="10" t="str">
        <f>IF(AND(Sufficient_data="Yes",Include_study="Yes",Input!Study_name&lt;&gt;""),Input!Study_name,"")</f>
        <v/>
      </c>
      <c r="F151" s="10" t="str">
        <f>IF(AND(Sufficient_data="Yes",Include_study="Yes"),Input!Correlation,"")</f>
        <v/>
      </c>
      <c r="G151" s="10" t="str">
        <f t="shared" si="217"/>
        <v/>
      </c>
      <c r="H151" s="10" t="str">
        <f>IF(AND(Sufficient_data="Yes",Include_study="Yes"),Input!Number_of_subjects,"")</f>
        <v/>
      </c>
      <c r="I151" s="10" t="str">
        <f t="shared" si="218"/>
        <v/>
      </c>
      <c r="J151" s="10" t="str">
        <f t="shared" si="219"/>
        <v/>
      </c>
      <c r="K151" s="10" t="str">
        <f t="shared" si="220"/>
        <v/>
      </c>
      <c r="L151" s="10" t="str">
        <f t="shared" si="221"/>
        <v/>
      </c>
      <c r="M151" s="10" t="str">
        <f t="shared" si="284"/>
        <v/>
      </c>
      <c r="N151" s="10" t="str">
        <f t="shared" si="285"/>
        <v/>
      </c>
      <c r="O151" s="106" t="str">
        <f t="shared" si="286"/>
        <v/>
      </c>
      <c r="P151" s="68" t="str">
        <f t="shared" si="287"/>
        <v/>
      </c>
      <c r="R151" s="57" t="e">
        <f t="shared" si="226"/>
        <v>#N/A</v>
      </c>
      <c r="S151" s="10" t="e">
        <f t="shared" si="227"/>
        <v>#N/A</v>
      </c>
      <c r="T151" s="40" t="e">
        <f t="shared" si="228"/>
        <v>#N/A</v>
      </c>
      <c r="Y151" s="129"/>
      <c r="Z151" s="26" t="str">
        <f t="shared" si="288"/>
        <v/>
      </c>
      <c r="AA151" s="26" t="str">
        <f>IF(AND(Sufficient_data="Yes",Include_study="Yes",Input!Study_name&lt;&gt;"",Subgroup&lt;&gt;""),Input!Study_name,"")</f>
        <v/>
      </c>
      <c r="AB151" s="10" t="str">
        <f t="shared" si="230"/>
        <v/>
      </c>
      <c r="AC151" s="10" t="str">
        <f>IF(AND(Sufficient_data="Yes",Include_study="Yes",Subgroup&lt;&gt;""),Input!Correlation,"")</f>
        <v/>
      </c>
      <c r="AD151" s="10" t="str">
        <f t="shared" si="256"/>
        <v/>
      </c>
      <c r="AE151" s="10" t="str">
        <f t="shared" si="231"/>
        <v/>
      </c>
      <c r="AF151" s="10" t="str">
        <f t="shared" si="257"/>
        <v/>
      </c>
      <c r="AG151" s="10" t="str">
        <f t="shared" si="289"/>
        <v/>
      </c>
      <c r="AH151" s="4" t="str">
        <f t="shared" si="258"/>
        <v/>
      </c>
      <c r="AI151" s="35" t="str">
        <f t="shared" si="290"/>
        <v/>
      </c>
      <c r="AJ151" s="108" t="str">
        <f t="shared" si="291"/>
        <v/>
      </c>
      <c r="AK151" s="68" t="str">
        <f t="shared" si="292"/>
        <v/>
      </c>
      <c r="AL151" s="9"/>
      <c r="AM151" s="57" t="e">
        <f t="shared" si="259"/>
        <v>#N/A</v>
      </c>
      <c r="AN151" s="10" t="e">
        <f t="shared" si="260"/>
        <v>#N/A</v>
      </c>
      <c r="AO151" s="40" t="e">
        <f t="shared" si="261"/>
        <v>#N/A</v>
      </c>
      <c r="AP151" s="9"/>
      <c r="AQ151" s="71" t="str">
        <f t="shared" si="262"/>
        <v/>
      </c>
      <c r="AR151" s="10" t="str">
        <f>IF(AND(Sufficient_data="Yes",Include_study="Yes",Subgroup&lt;&gt;""),IF(COUNTIFS(Input!F$2:F150,"="&amp;"Yes",Input!C$2:C150,"="&amp;"Yes",Input!G$2:G150,"="&amp;Subgroup)&gt;0,"",Subgroup),"")</f>
        <v/>
      </c>
      <c r="AS151" s="26" t="str">
        <f t="shared" si="263"/>
        <v/>
      </c>
      <c r="AT151" s="14" t="str">
        <f t="shared" si="264"/>
        <v/>
      </c>
      <c r="AU151" s="10" t="str">
        <f t="shared" si="265"/>
        <v/>
      </c>
      <c r="AV151" s="19" t="str">
        <f t="shared" si="266"/>
        <v/>
      </c>
      <c r="AW151" s="10" t="str">
        <f t="shared" si="267"/>
        <v/>
      </c>
      <c r="AX151" s="10" t="str">
        <f t="shared" si="268"/>
        <v/>
      </c>
      <c r="AY151" s="10" t="str">
        <f t="shared" si="293"/>
        <v/>
      </c>
      <c r="AZ151" s="10" t="str">
        <f t="shared" si="269"/>
        <v/>
      </c>
      <c r="BA151" s="10" t="str">
        <f t="shared" si="270"/>
        <v/>
      </c>
      <c r="BB151" s="10" t="str">
        <f t="shared" si="294"/>
        <v/>
      </c>
      <c r="BC151" s="10" t="str">
        <f t="shared" si="271"/>
        <v/>
      </c>
      <c r="BD151" s="26" t="str">
        <f t="shared" si="272"/>
        <v/>
      </c>
      <c r="BE151" s="10" t="str">
        <f t="shared" si="295"/>
        <v/>
      </c>
      <c r="BF151" s="10" t="str">
        <f t="shared" si="296"/>
        <v/>
      </c>
      <c r="BG151" s="10" t="str">
        <f t="shared" si="273"/>
        <v/>
      </c>
      <c r="BH151" s="10" t="str">
        <f t="shared" si="274"/>
        <v/>
      </c>
      <c r="BI151" s="10" t="str">
        <f t="shared" si="297"/>
        <v/>
      </c>
      <c r="BJ151" s="10" t="str">
        <f t="shared" si="298"/>
        <v/>
      </c>
      <c r="BK151" s="10" t="str">
        <f t="shared" si="275"/>
        <v/>
      </c>
      <c r="BL151" s="10" t="str">
        <f t="shared" si="276"/>
        <v/>
      </c>
      <c r="BM151" s="10" t="str">
        <f t="shared" si="277"/>
        <v/>
      </c>
      <c r="BN151" s="10" t="e">
        <f t="shared" si="278"/>
        <v>#N/A</v>
      </c>
      <c r="BO151" s="10" t="str">
        <f t="shared" si="279"/>
        <v/>
      </c>
      <c r="BP151" s="10" t="str">
        <f t="shared" si="280"/>
        <v/>
      </c>
      <c r="BQ151" s="10" t="str">
        <f t="shared" si="299"/>
        <v/>
      </c>
      <c r="BR151" s="28" t="str">
        <f t="shared" si="281"/>
        <v/>
      </c>
      <c r="BS151" s="40" t="str">
        <f t="shared" si="306"/>
        <v/>
      </c>
      <c r="BX151" s="138"/>
      <c r="BY151" s="10" t="e">
        <f t="shared" si="243"/>
        <v>#N/A</v>
      </c>
      <c r="BZ151" s="10" t="e">
        <f t="shared" si="244"/>
        <v>#N/A</v>
      </c>
      <c r="CA151" s="10" t="str">
        <f t="shared" si="245"/>
        <v/>
      </c>
      <c r="CB151" s="10" t="str">
        <f>IF(AND(Sufficient_data="Yes",Include_study="Yes",Moderator&lt;&gt;""),'Moderator Analysis'!F:F-CL$2,"")</f>
        <v/>
      </c>
      <c r="CC151" s="10" t="str">
        <f>IF(AND(Sufficient_data="Yes",Include_study="Yes",Moderator&lt;&gt;""),'Moderator Analysis'!E:E-CL$3,"")</f>
        <v/>
      </c>
      <c r="CD151" s="40" t="str">
        <f>IF(AND(Sufficient_data="Yes",Include_study="Yes",Moderator&lt;&gt;""),CA:CA*('Moderator Analysis'!F:F-CL$5-CL$4*'Moderator Analysis'!E:E)^2,"")</f>
        <v/>
      </c>
      <c r="CE151" s="9"/>
      <c r="CF151" s="75" t="str">
        <f t="shared" si="282"/>
        <v/>
      </c>
      <c r="CG151" s="18" t="str">
        <f>IF(AND(Sufficient_data="Yes",Include_study="Yes",CF151&lt;&gt;""),'Moderator Analysis'!F:F-'Moderator Analysis'!J$37,"")</f>
        <v/>
      </c>
      <c r="CH151" s="18" t="str">
        <f>IF(AND(Sufficient_data="Yes",Include_study="Yes",CF151&lt;&gt;""),'Moderator Analysis'!E:E-SUMPRODUCT('Moderator Analysis'!E:E,CF:CF)/SUM(CF:CF),"")</f>
        <v/>
      </c>
      <c r="CI151" s="79" t="str">
        <f>IF(AND(Sufficient_data="Yes",Include_study="Yes",CF151&lt;&gt;""),CF:CF*('Moderator Analysis'!F:F-'Moderator Analysis'!J$29-'Moderator Analysis'!J$30*'Moderator Analysis'!E:E)^2,"")</f>
        <v/>
      </c>
      <c r="CN151" s="138"/>
      <c r="CO151" s="140"/>
      <c r="CP151" s="28" t="str">
        <f>IF(AND(Include_study="Yes",Sufficient_data="Yes"),1/'Publication Bias Analysis'!F151^2,"")</f>
        <v/>
      </c>
      <c r="CQ151" s="28" t="str">
        <f>IF(AND(Include_study="Yes",Sufficient_data="Yes"),1/('Publication Bias Analysis'!F:F^2+IF(Additional_model="Fixed effect",0,Calculations!DD$11)),"")</f>
        <v/>
      </c>
      <c r="CR151" s="28" t="str">
        <f>IF(AND(Include_study="Yes",Sufficient_data="Yes"),1/('Publication Bias Analysis'!F:F^2+IF(Additional_model="Fixed effect",0,'Publication Bias Analysis'!L$32)),"")</f>
        <v/>
      </c>
      <c r="CS151" s="28" t="str">
        <f>IF(AND(Include_study="Yes",Sufficient_data="Yes"),'Publication Bias Analysis'!E:E-IF(Trim_and_fill="Off",'Publication Bias Analysis'!I$29,'Publication Bias Analysis'!I$37),"")</f>
        <v/>
      </c>
      <c r="CT151" s="28" t="str">
        <f t="shared" si="300"/>
        <v/>
      </c>
      <c r="CU151" s="28" t="str">
        <f t="shared" si="301"/>
        <v/>
      </c>
      <c r="CV151" s="90" t="str">
        <f t="shared" si="302"/>
        <v/>
      </c>
      <c r="CW151" s="89" t="str">
        <f>IF(AND(Include_study="Yes",Sufficient_data="Yes"),CV:CV+IF(DH:DH&lt;0,-1,1)*COUNTIF(CV$2:CV150,CV:CV),"")</f>
        <v/>
      </c>
      <c r="CX151" s="89" t="str">
        <f>IF(AND(Include_study="Yes",Sufficient_data="Yes"),RANK(DL:DL,DL:DL,1)*IF(DK:DK&lt;0,-1,1)+IF(DK:DK&lt;0,-1,1)*COUNTIF(CV$2:CV150,CV:CV),"")</f>
        <v/>
      </c>
      <c r="CY151" s="89" t="str">
        <f>IF(AND(Include_study="Yes",Sufficient_data="Yes"),RANK(DO:DO,DO:DO,1)*IF(DN:DN&lt;0,-1,1)+IF(DN:DN&lt;0,-1,1)*COUNTIF(CV$2:CV150,CV:CV),"")</f>
        <v/>
      </c>
      <c r="CZ151" s="10" t="e">
        <f>IF(AND(Include_study="Yes",Sufficient_data="Yes"),'Publication Bias Analysis'!E:E,NA())</f>
        <v>#N/A</v>
      </c>
      <c r="DA151" s="40" t="e">
        <f>IF(AND(Include_study="Yes",Sufficient_data="Yes"),'Publication Bias Analysis'!F:F,NA())</f>
        <v>#N/A</v>
      </c>
      <c r="DG151" s="133"/>
      <c r="DH151" s="28" t="str">
        <f>IF(AND(Include_study="Yes",Sufficient_data="Yes"),IF('Publication Bias Analysis'!L$38="Left",CZ:CZ-'Publication Bias Analysis'!I$29,'Publication Bias Analysis'!I$29-'Publication Bias Analysis'!E:E),"")</f>
        <v/>
      </c>
      <c r="DI151" s="28" t="str">
        <f t="shared" si="308"/>
        <v/>
      </c>
      <c r="DJ151" s="40" t="str">
        <f>IF(AND(Include_study="Yes",Sufficient_data="Yes"),1/('Publication Bias Analysis'!F:F^2+IF(Additional_model="Fixed effect",0,$DS$6)),"")</f>
        <v/>
      </c>
      <c r="DK151" s="28" t="str">
        <f>IF(AND(Include_study="Yes",Sufficient_data="Yes"),IF('Publication Bias Analysis'!L$38="Left",CZ:CZ-DS$3,DS$3-'Publication Bias Analysis'!E:E),"")</f>
        <v/>
      </c>
      <c r="DL151" s="28" t="str">
        <f t="shared" si="309"/>
        <v/>
      </c>
      <c r="DM151" s="40" t="str">
        <f>IF(AND(DK151&lt;&gt;"",CW151&lt;=MAX(CW:CW)-DS$7),1/('Publication Bias Analysis'!F:F^2+IF(Additional_model="Fixed effect",0,$DS$13)),"")</f>
        <v/>
      </c>
      <c r="DN151" s="10" t="str">
        <f>IF(AND(Include_study="Yes",Sufficient_data="Yes"),IF('Publication Bias Analysis'!L$38="Left",CZ:CZ-DS$10,DS$10-CZ:CZ),"")</f>
        <v/>
      </c>
      <c r="DO151" s="10" t="str">
        <f t="shared" si="310"/>
        <v/>
      </c>
      <c r="DP151" s="40" t="str">
        <f t="shared" si="303"/>
        <v/>
      </c>
      <c r="EG151" s="133"/>
      <c r="EH151" s="10" t="str">
        <f t="shared" si="304"/>
        <v/>
      </c>
      <c r="EI151" s="40" t="str">
        <f>IF(AND(Include_study="Yes",Sufficient_data="Yes"),Z_score-('Publication Bias Analysis'!P$3+'Publication Bias Analysis'!P$4*Inverse_standard_error),"")</f>
        <v/>
      </c>
      <c r="EK151" s="133"/>
      <c r="EL151" s="10" t="str">
        <f>IF(AND(Include_study="Yes",Sufficient_data="Yes"),(CZ:CZ-SUMPRODUCT(Calculations!CP:CP,'Publication Bias Analysis'!E:E)/SUM(Calculations!CP:CP))/(SQRT(EM:EM)),"")</f>
        <v/>
      </c>
      <c r="EM151" s="10" t="str">
        <f>IF(AND(Include_study="Yes",Sufficient_data="Yes"),'Publication Bias Analysis'!F:F^2-1/(SUM(Calculations!CP:CP)),"")</f>
        <v/>
      </c>
      <c r="EN151" s="14" t="str">
        <f t="shared" si="311"/>
        <v/>
      </c>
      <c r="EO151" s="14" t="str">
        <f t="shared" si="312"/>
        <v/>
      </c>
      <c r="EP151" s="14" t="str">
        <f>IF(AND(Include_study="Yes",Sufficient_data="Yes"),COUNTIFS(EN$2:EN150,"&lt;"&amp;EN151,EO$2:EO150,"&lt;"&amp;EO151)+COUNTIFS(EN152:EN$201,"&lt;"&amp;EN151,EO152:EO$201,"&lt;"&amp;EO151)+COUNTIFS(EN$2:EN150,"&gt;"&amp;EN151,EO$2:EO150,"&gt;"&amp;EO151)+COUNTIFS(EN152:EN$201,"&gt;"&amp;EN151,EO152:EO$201,"&gt;"&amp;EO151),"")</f>
        <v/>
      </c>
      <c r="EQ151" s="83" t="str">
        <f>IF(AND(Include_study="Yes",Sufficient_data="Yes"),COUNTIFS(EN$2:EN150,"&lt;"&amp;EN151,EO$2:EO150,"&gt;"&amp;EO151)+COUNTIFS(EN152:EN$201,"&lt;"&amp;EN151,EO152:EO$201,"&gt;"&amp;EO151)+COUNTIFS(EN$2:EN150,"&gt;"&amp;EN151,EO$2:EO150,"&lt;"&amp;EO151)+COUNTIFS(EN152:EN$201,"&gt;"&amp;EN151,EO152:EO$201,"&lt;"&amp;EO151),"")</f>
        <v/>
      </c>
      <c r="ES151" s="133"/>
      <c r="EX151" s="133"/>
      <c r="EY151" s="10" t="e">
        <f t="shared" si="250"/>
        <v>#N/A</v>
      </c>
      <c r="EZ151" s="10" t="e">
        <f t="shared" si="251"/>
        <v>#N/A</v>
      </c>
      <c r="FA151" s="10" t="str">
        <f t="shared" si="252"/>
        <v/>
      </c>
      <c r="FB151" s="40" t="str">
        <f>IF(AND(Include_study="Yes",Sufficient_data="Yes"),Z_score-('Publication Bias Analysis'!AK179+'Publication Bias Analysis'!AK$31*Inverse_standard_error),"")</f>
        <v/>
      </c>
      <c r="FH151" s="133"/>
      <c r="FI151" s="14" t="str">
        <f>IF(Z_score&lt;&gt;"",RANK('Publication Bias Analysis'!AS:AS,'Publication Bias Analysis'!AS:AS,1)+COUNTIF('Publication Bias Analysis'!AS$2:AS150,'Publication Bias Analysis'!AS151),"")</f>
        <v/>
      </c>
      <c r="FJ151" s="10" t="str">
        <f t="shared" si="305"/>
        <v/>
      </c>
      <c r="FK151" s="10" t="e">
        <f>IF(AND(Include_study="Yes",Sufficient_data="Yes"),'Publication Bias Analysis'!AR151,NA())</f>
        <v>#N/A</v>
      </c>
      <c r="FL151" s="28" t="e">
        <f>IF(AND(Include_study="Yes",Sufficient_data="Yes"),'Publication Bias Analysis'!AS151,NA())</f>
        <v>#N/A</v>
      </c>
      <c r="FM151" s="10" t="str">
        <f>IF(AND(Include_study="Yes",Sufficient_data="Yes"),'Publication Bias Analysis'!AR:AR-AVERAGE('Publication Bias Analysis'!AR:AR),"")</f>
        <v/>
      </c>
      <c r="FN151" s="40" t="str">
        <f>IF(AND(Include_study="Yes",Sufficient_data="Yes"),FL:FL-('Publication Bias Analysis'!AV$30+FK:FK*'Publication Bias Analysis'!AV$31),"")</f>
        <v/>
      </c>
      <c r="FT151" s="133"/>
      <c r="FU151" s="10" t="str">
        <f t="shared" si="254"/>
        <v/>
      </c>
      <c r="FV151" s="19" t="str">
        <f t="shared" si="283"/>
        <v/>
      </c>
      <c r="FW151" s="40" t="str">
        <f t="shared" si="307"/>
        <v/>
      </c>
    </row>
    <row r="152" spans="1:179" x14ac:dyDescent="0.2">
      <c r="A152" s="129"/>
      <c r="B152" s="26" t="str">
        <f t="shared" si="255"/>
        <v/>
      </c>
      <c r="C152" s="26" t="str">
        <f>IF(B152&lt;&gt;"",IF(B152=0,COUNTIF(B$2:B151,0)+1,COUNTIF(B$2:B151,B152)+B152+COUNTIF(B:B,0)),"")</f>
        <v/>
      </c>
      <c r="D152" s="26" t="str">
        <f t="shared" si="216"/>
        <v/>
      </c>
      <c r="E152" s="10" t="str">
        <f>IF(AND(Sufficient_data="Yes",Include_study="Yes",Input!Study_name&lt;&gt;""),Input!Study_name,"")</f>
        <v/>
      </c>
      <c r="F152" s="10" t="str">
        <f>IF(AND(Sufficient_data="Yes",Include_study="Yes"),Input!Correlation,"")</f>
        <v/>
      </c>
      <c r="G152" s="10" t="str">
        <f t="shared" si="217"/>
        <v/>
      </c>
      <c r="H152" s="10" t="str">
        <f>IF(AND(Sufficient_data="Yes",Include_study="Yes"),Input!Number_of_subjects,"")</f>
        <v/>
      </c>
      <c r="I152" s="10" t="str">
        <f t="shared" si="218"/>
        <v/>
      </c>
      <c r="J152" s="10" t="str">
        <f t="shared" si="219"/>
        <v/>
      </c>
      <c r="K152" s="10" t="str">
        <f t="shared" si="220"/>
        <v/>
      </c>
      <c r="L152" s="10" t="str">
        <f t="shared" si="221"/>
        <v/>
      </c>
      <c r="M152" s="10" t="str">
        <f t="shared" si="284"/>
        <v/>
      </c>
      <c r="N152" s="10" t="str">
        <f t="shared" si="285"/>
        <v/>
      </c>
      <c r="O152" s="106" t="str">
        <f t="shared" si="286"/>
        <v/>
      </c>
      <c r="P152" s="68" t="str">
        <f t="shared" si="287"/>
        <v/>
      </c>
      <c r="R152" s="57" t="e">
        <f t="shared" si="226"/>
        <v>#N/A</v>
      </c>
      <c r="S152" s="10" t="e">
        <f t="shared" si="227"/>
        <v>#N/A</v>
      </c>
      <c r="T152" s="40" t="e">
        <f t="shared" si="228"/>
        <v>#N/A</v>
      </c>
      <c r="Y152" s="129"/>
      <c r="Z152" s="26" t="str">
        <f t="shared" si="288"/>
        <v/>
      </c>
      <c r="AA152" s="26" t="str">
        <f>IF(AND(Sufficient_data="Yes",Include_study="Yes",Input!Study_name&lt;&gt;"",Subgroup&lt;&gt;""),Input!Study_name,"")</f>
        <v/>
      </c>
      <c r="AB152" s="10" t="str">
        <f t="shared" si="230"/>
        <v/>
      </c>
      <c r="AC152" s="10" t="str">
        <f>IF(AND(Sufficient_data="Yes",Include_study="Yes",Subgroup&lt;&gt;""),Input!Correlation,"")</f>
        <v/>
      </c>
      <c r="AD152" s="10" t="str">
        <f t="shared" si="256"/>
        <v/>
      </c>
      <c r="AE152" s="10" t="str">
        <f t="shared" si="231"/>
        <v/>
      </c>
      <c r="AF152" s="10" t="str">
        <f t="shared" si="257"/>
        <v/>
      </c>
      <c r="AG152" s="10" t="str">
        <f t="shared" si="289"/>
        <v/>
      </c>
      <c r="AH152" s="4" t="str">
        <f t="shared" si="258"/>
        <v/>
      </c>
      <c r="AI152" s="35" t="str">
        <f t="shared" si="290"/>
        <v/>
      </c>
      <c r="AJ152" s="108" t="str">
        <f t="shared" si="291"/>
        <v/>
      </c>
      <c r="AK152" s="68" t="str">
        <f t="shared" si="292"/>
        <v/>
      </c>
      <c r="AL152" s="9"/>
      <c r="AM152" s="57" t="e">
        <f t="shared" si="259"/>
        <v>#N/A</v>
      </c>
      <c r="AN152" s="10" t="e">
        <f t="shared" si="260"/>
        <v>#N/A</v>
      </c>
      <c r="AO152" s="40" t="e">
        <f t="shared" si="261"/>
        <v>#N/A</v>
      </c>
      <c r="AP152" s="9"/>
      <c r="AQ152" s="71" t="str">
        <f t="shared" si="262"/>
        <v/>
      </c>
      <c r="AR152" s="10" t="str">
        <f>IF(AND(Sufficient_data="Yes",Include_study="Yes",Subgroup&lt;&gt;""),IF(COUNTIFS(Input!F$2:F151,"="&amp;"Yes",Input!C$2:C151,"="&amp;"Yes",Input!G$2:G151,"="&amp;Subgroup)&gt;0,"",Subgroup),"")</f>
        <v/>
      </c>
      <c r="AS152" s="26" t="str">
        <f t="shared" si="263"/>
        <v/>
      </c>
      <c r="AT152" s="14" t="str">
        <f t="shared" si="264"/>
        <v/>
      </c>
      <c r="AU152" s="10" t="str">
        <f t="shared" si="265"/>
        <v/>
      </c>
      <c r="AV152" s="19" t="str">
        <f t="shared" si="266"/>
        <v/>
      </c>
      <c r="AW152" s="10" t="str">
        <f t="shared" si="267"/>
        <v/>
      </c>
      <c r="AX152" s="10" t="str">
        <f t="shared" si="268"/>
        <v/>
      </c>
      <c r="AY152" s="10" t="str">
        <f t="shared" si="293"/>
        <v/>
      </c>
      <c r="AZ152" s="10" t="str">
        <f t="shared" si="269"/>
        <v/>
      </c>
      <c r="BA152" s="10" t="str">
        <f t="shared" si="270"/>
        <v/>
      </c>
      <c r="BB152" s="10" t="str">
        <f t="shared" si="294"/>
        <v/>
      </c>
      <c r="BC152" s="10" t="str">
        <f t="shared" si="271"/>
        <v/>
      </c>
      <c r="BD152" s="26" t="str">
        <f t="shared" si="272"/>
        <v/>
      </c>
      <c r="BE152" s="10" t="str">
        <f t="shared" si="295"/>
        <v/>
      </c>
      <c r="BF152" s="10" t="str">
        <f t="shared" si="296"/>
        <v/>
      </c>
      <c r="BG152" s="10" t="str">
        <f t="shared" si="273"/>
        <v/>
      </c>
      <c r="BH152" s="10" t="str">
        <f t="shared" si="274"/>
        <v/>
      </c>
      <c r="BI152" s="10" t="str">
        <f t="shared" si="297"/>
        <v/>
      </c>
      <c r="BJ152" s="10" t="str">
        <f t="shared" si="298"/>
        <v/>
      </c>
      <c r="BK152" s="10" t="str">
        <f t="shared" si="275"/>
        <v/>
      </c>
      <c r="BL152" s="10" t="str">
        <f t="shared" si="276"/>
        <v/>
      </c>
      <c r="BM152" s="10" t="str">
        <f t="shared" si="277"/>
        <v/>
      </c>
      <c r="BN152" s="10" t="e">
        <f t="shared" si="278"/>
        <v>#N/A</v>
      </c>
      <c r="BO152" s="10" t="str">
        <f t="shared" si="279"/>
        <v/>
      </c>
      <c r="BP152" s="10" t="str">
        <f t="shared" si="280"/>
        <v/>
      </c>
      <c r="BQ152" s="10" t="str">
        <f t="shared" si="299"/>
        <v/>
      </c>
      <c r="BR152" s="28" t="str">
        <f t="shared" si="281"/>
        <v/>
      </c>
      <c r="BS152" s="40" t="str">
        <f t="shared" si="306"/>
        <v/>
      </c>
      <c r="BX152" s="138"/>
      <c r="BY152" s="10" t="e">
        <f t="shared" si="243"/>
        <v>#N/A</v>
      </c>
      <c r="BZ152" s="10" t="e">
        <f t="shared" si="244"/>
        <v>#N/A</v>
      </c>
      <c r="CA152" s="10" t="str">
        <f t="shared" si="245"/>
        <v/>
      </c>
      <c r="CB152" s="10" t="str">
        <f>IF(AND(Sufficient_data="Yes",Include_study="Yes",Moderator&lt;&gt;""),'Moderator Analysis'!F:F-CL$2,"")</f>
        <v/>
      </c>
      <c r="CC152" s="10" t="str">
        <f>IF(AND(Sufficient_data="Yes",Include_study="Yes",Moderator&lt;&gt;""),'Moderator Analysis'!E:E-CL$3,"")</f>
        <v/>
      </c>
      <c r="CD152" s="40" t="str">
        <f>IF(AND(Sufficient_data="Yes",Include_study="Yes",Moderator&lt;&gt;""),CA:CA*('Moderator Analysis'!F:F-CL$5-CL$4*'Moderator Analysis'!E:E)^2,"")</f>
        <v/>
      </c>
      <c r="CE152" s="9"/>
      <c r="CF152" s="75" t="str">
        <f t="shared" si="282"/>
        <v/>
      </c>
      <c r="CG152" s="18" t="str">
        <f>IF(AND(Sufficient_data="Yes",Include_study="Yes",CF152&lt;&gt;""),'Moderator Analysis'!F:F-'Moderator Analysis'!J$37,"")</f>
        <v/>
      </c>
      <c r="CH152" s="18" t="str">
        <f>IF(AND(Sufficient_data="Yes",Include_study="Yes",CF152&lt;&gt;""),'Moderator Analysis'!E:E-SUMPRODUCT('Moderator Analysis'!E:E,CF:CF)/SUM(CF:CF),"")</f>
        <v/>
      </c>
      <c r="CI152" s="79" t="str">
        <f>IF(AND(Sufficient_data="Yes",Include_study="Yes",CF152&lt;&gt;""),CF:CF*('Moderator Analysis'!F:F-'Moderator Analysis'!J$29-'Moderator Analysis'!J$30*'Moderator Analysis'!E:E)^2,"")</f>
        <v/>
      </c>
      <c r="CN152" s="138"/>
      <c r="CO152" s="140"/>
      <c r="CP152" s="28" t="str">
        <f>IF(AND(Include_study="Yes",Sufficient_data="Yes"),1/'Publication Bias Analysis'!F152^2,"")</f>
        <v/>
      </c>
      <c r="CQ152" s="28" t="str">
        <f>IF(AND(Include_study="Yes",Sufficient_data="Yes"),1/('Publication Bias Analysis'!F:F^2+IF(Additional_model="Fixed effect",0,Calculations!DD$11)),"")</f>
        <v/>
      </c>
      <c r="CR152" s="28" t="str">
        <f>IF(AND(Include_study="Yes",Sufficient_data="Yes"),1/('Publication Bias Analysis'!F:F^2+IF(Additional_model="Fixed effect",0,'Publication Bias Analysis'!L$32)),"")</f>
        <v/>
      </c>
      <c r="CS152" s="28" t="str">
        <f>IF(AND(Include_study="Yes",Sufficient_data="Yes"),'Publication Bias Analysis'!E:E-IF(Trim_and_fill="Off",'Publication Bias Analysis'!I$29,'Publication Bias Analysis'!I$37),"")</f>
        <v/>
      </c>
      <c r="CT152" s="28" t="str">
        <f t="shared" si="300"/>
        <v/>
      </c>
      <c r="CU152" s="28" t="str">
        <f t="shared" si="301"/>
        <v/>
      </c>
      <c r="CV152" s="90" t="str">
        <f t="shared" si="302"/>
        <v/>
      </c>
      <c r="CW152" s="89" t="str">
        <f>IF(AND(Include_study="Yes",Sufficient_data="Yes"),CV:CV+IF(DH:DH&lt;0,-1,1)*COUNTIF(CV$2:CV151,CV:CV),"")</f>
        <v/>
      </c>
      <c r="CX152" s="89" t="str">
        <f>IF(AND(Include_study="Yes",Sufficient_data="Yes"),RANK(DL:DL,DL:DL,1)*IF(DK:DK&lt;0,-1,1)+IF(DK:DK&lt;0,-1,1)*COUNTIF(CV$2:CV151,CV:CV),"")</f>
        <v/>
      </c>
      <c r="CY152" s="89" t="str">
        <f>IF(AND(Include_study="Yes",Sufficient_data="Yes"),RANK(DO:DO,DO:DO,1)*IF(DN:DN&lt;0,-1,1)+IF(DN:DN&lt;0,-1,1)*COUNTIF(CV$2:CV151,CV:CV),"")</f>
        <v/>
      </c>
      <c r="CZ152" s="10" t="e">
        <f>IF(AND(Include_study="Yes",Sufficient_data="Yes"),'Publication Bias Analysis'!E:E,NA())</f>
        <v>#N/A</v>
      </c>
      <c r="DA152" s="40" t="e">
        <f>IF(AND(Include_study="Yes",Sufficient_data="Yes"),'Publication Bias Analysis'!F:F,NA())</f>
        <v>#N/A</v>
      </c>
      <c r="DG152" s="133"/>
      <c r="DH152" s="28" t="str">
        <f>IF(AND(Include_study="Yes",Sufficient_data="Yes"),IF('Publication Bias Analysis'!L$38="Left",CZ:CZ-'Publication Bias Analysis'!I$29,'Publication Bias Analysis'!I$29-'Publication Bias Analysis'!E:E),"")</f>
        <v/>
      </c>
      <c r="DI152" s="28" t="str">
        <f t="shared" si="308"/>
        <v/>
      </c>
      <c r="DJ152" s="40" t="str">
        <f>IF(AND(Include_study="Yes",Sufficient_data="Yes"),1/('Publication Bias Analysis'!F:F^2+IF(Additional_model="Fixed effect",0,$DS$6)),"")</f>
        <v/>
      </c>
      <c r="DK152" s="28" t="str">
        <f>IF(AND(Include_study="Yes",Sufficient_data="Yes"),IF('Publication Bias Analysis'!L$38="Left",CZ:CZ-DS$3,DS$3-'Publication Bias Analysis'!E:E),"")</f>
        <v/>
      </c>
      <c r="DL152" s="28" t="str">
        <f t="shared" si="309"/>
        <v/>
      </c>
      <c r="DM152" s="40" t="str">
        <f>IF(AND(DK152&lt;&gt;"",CW152&lt;=MAX(CW:CW)-DS$7),1/('Publication Bias Analysis'!F:F^2+IF(Additional_model="Fixed effect",0,$DS$13)),"")</f>
        <v/>
      </c>
      <c r="DN152" s="10" t="str">
        <f>IF(AND(Include_study="Yes",Sufficient_data="Yes"),IF('Publication Bias Analysis'!L$38="Left",CZ:CZ-DS$10,DS$10-CZ:CZ),"")</f>
        <v/>
      </c>
      <c r="DO152" s="10" t="str">
        <f t="shared" si="310"/>
        <v/>
      </c>
      <c r="DP152" s="40" t="str">
        <f t="shared" si="303"/>
        <v/>
      </c>
      <c r="EG152" s="133"/>
      <c r="EH152" s="10" t="str">
        <f t="shared" si="304"/>
        <v/>
      </c>
      <c r="EI152" s="40" t="str">
        <f>IF(AND(Include_study="Yes",Sufficient_data="Yes"),Z_score-('Publication Bias Analysis'!P$3+'Publication Bias Analysis'!P$4*Inverse_standard_error),"")</f>
        <v/>
      </c>
      <c r="EK152" s="133"/>
      <c r="EL152" s="10" t="str">
        <f>IF(AND(Include_study="Yes",Sufficient_data="Yes"),(CZ:CZ-SUMPRODUCT(Calculations!CP:CP,'Publication Bias Analysis'!E:E)/SUM(Calculations!CP:CP))/(SQRT(EM:EM)),"")</f>
        <v/>
      </c>
      <c r="EM152" s="10" t="str">
        <f>IF(AND(Include_study="Yes",Sufficient_data="Yes"),'Publication Bias Analysis'!F:F^2-1/(SUM(Calculations!CP:CP)),"")</f>
        <v/>
      </c>
      <c r="EN152" s="14" t="str">
        <f t="shared" si="311"/>
        <v/>
      </c>
      <c r="EO152" s="14" t="str">
        <f t="shared" si="312"/>
        <v/>
      </c>
      <c r="EP152" s="14" t="str">
        <f>IF(AND(Include_study="Yes",Sufficient_data="Yes"),COUNTIFS(EN$2:EN151,"&lt;"&amp;EN152,EO$2:EO151,"&lt;"&amp;EO152)+COUNTIFS(EN153:EN$201,"&lt;"&amp;EN152,EO153:EO$201,"&lt;"&amp;EO152)+COUNTIFS(EN$2:EN151,"&gt;"&amp;EN152,EO$2:EO151,"&gt;"&amp;EO152)+COUNTIFS(EN153:EN$201,"&gt;"&amp;EN152,EO153:EO$201,"&gt;"&amp;EO152),"")</f>
        <v/>
      </c>
      <c r="EQ152" s="83" t="str">
        <f>IF(AND(Include_study="Yes",Sufficient_data="Yes"),COUNTIFS(EN$2:EN151,"&lt;"&amp;EN152,EO$2:EO151,"&gt;"&amp;EO152)+COUNTIFS(EN153:EN$201,"&lt;"&amp;EN152,EO153:EO$201,"&gt;"&amp;EO152)+COUNTIFS(EN$2:EN151,"&gt;"&amp;EN152,EO$2:EO151,"&lt;"&amp;EO152)+COUNTIFS(EN153:EN$201,"&gt;"&amp;EN152,EO153:EO$201,"&lt;"&amp;EO152),"")</f>
        <v/>
      </c>
      <c r="ES152" s="133"/>
      <c r="EX152" s="133"/>
      <c r="EY152" s="10" t="e">
        <f t="shared" si="250"/>
        <v>#N/A</v>
      </c>
      <c r="EZ152" s="10" t="e">
        <f t="shared" si="251"/>
        <v>#N/A</v>
      </c>
      <c r="FA152" s="10" t="str">
        <f t="shared" si="252"/>
        <v/>
      </c>
      <c r="FB152" s="40" t="str">
        <f>IF(AND(Include_study="Yes",Sufficient_data="Yes"),Z_score-('Publication Bias Analysis'!AK180+'Publication Bias Analysis'!AK$31*Inverse_standard_error),"")</f>
        <v/>
      </c>
      <c r="FH152" s="133"/>
      <c r="FI152" s="14" t="str">
        <f>IF(Z_score&lt;&gt;"",RANK('Publication Bias Analysis'!AS:AS,'Publication Bias Analysis'!AS:AS,1)+COUNTIF('Publication Bias Analysis'!AS$2:AS151,'Publication Bias Analysis'!AS152),"")</f>
        <v/>
      </c>
      <c r="FJ152" s="10" t="str">
        <f t="shared" si="305"/>
        <v/>
      </c>
      <c r="FK152" s="10" t="e">
        <f>IF(AND(Include_study="Yes",Sufficient_data="Yes"),'Publication Bias Analysis'!AR152,NA())</f>
        <v>#N/A</v>
      </c>
      <c r="FL152" s="28" t="e">
        <f>IF(AND(Include_study="Yes",Sufficient_data="Yes"),'Publication Bias Analysis'!AS152,NA())</f>
        <v>#N/A</v>
      </c>
      <c r="FM152" s="10" t="str">
        <f>IF(AND(Include_study="Yes",Sufficient_data="Yes"),'Publication Bias Analysis'!AR:AR-AVERAGE('Publication Bias Analysis'!AR:AR),"")</f>
        <v/>
      </c>
      <c r="FN152" s="40" t="str">
        <f>IF(AND(Include_study="Yes",Sufficient_data="Yes"),FL:FL-('Publication Bias Analysis'!AV$30+FK:FK*'Publication Bias Analysis'!AV$31),"")</f>
        <v/>
      </c>
      <c r="FT152" s="133"/>
      <c r="FU152" s="10" t="str">
        <f t="shared" si="254"/>
        <v/>
      </c>
      <c r="FV152" s="19" t="str">
        <f t="shared" si="283"/>
        <v/>
      </c>
      <c r="FW152" s="40" t="str">
        <f t="shared" si="307"/>
        <v/>
      </c>
    </row>
    <row r="153" spans="1:179" x14ac:dyDescent="0.2">
      <c r="A153" s="129"/>
      <c r="B153" s="26" t="str">
        <f t="shared" si="255"/>
        <v/>
      </c>
      <c r="C153" s="26" t="str">
        <f>IF(B153&lt;&gt;"",IF(B153=0,COUNTIF(B$2:B152,0)+1,COUNTIF(B$2:B152,B153)+B153+COUNTIF(B:B,0)),"")</f>
        <v/>
      </c>
      <c r="D153" s="26" t="str">
        <f t="shared" si="216"/>
        <v/>
      </c>
      <c r="E153" s="10" t="str">
        <f>IF(AND(Sufficient_data="Yes",Include_study="Yes",Input!Study_name&lt;&gt;""),Input!Study_name,"")</f>
        <v/>
      </c>
      <c r="F153" s="10" t="str">
        <f>IF(AND(Sufficient_data="Yes",Include_study="Yes"),Input!Correlation,"")</f>
        <v/>
      </c>
      <c r="G153" s="10" t="str">
        <f t="shared" si="217"/>
        <v/>
      </c>
      <c r="H153" s="10" t="str">
        <f>IF(AND(Sufficient_data="Yes",Include_study="Yes"),Input!Number_of_subjects,"")</f>
        <v/>
      </c>
      <c r="I153" s="10" t="str">
        <f t="shared" si="218"/>
        <v/>
      </c>
      <c r="J153" s="10" t="str">
        <f t="shared" si="219"/>
        <v/>
      </c>
      <c r="K153" s="10" t="str">
        <f t="shared" si="220"/>
        <v/>
      </c>
      <c r="L153" s="10" t="str">
        <f t="shared" si="221"/>
        <v/>
      </c>
      <c r="M153" s="10" t="str">
        <f t="shared" si="284"/>
        <v/>
      </c>
      <c r="N153" s="10" t="str">
        <f t="shared" si="285"/>
        <v/>
      </c>
      <c r="O153" s="106" t="str">
        <f t="shared" si="286"/>
        <v/>
      </c>
      <c r="P153" s="68" t="str">
        <f t="shared" si="287"/>
        <v/>
      </c>
      <c r="R153" s="57" t="e">
        <f t="shared" si="226"/>
        <v>#N/A</v>
      </c>
      <c r="S153" s="10" t="e">
        <f t="shared" si="227"/>
        <v>#N/A</v>
      </c>
      <c r="T153" s="40" t="e">
        <f t="shared" si="228"/>
        <v>#N/A</v>
      </c>
      <c r="Y153" s="129"/>
      <c r="Z153" s="26" t="str">
        <f t="shared" si="288"/>
        <v/>
      </c>
      <c r="AA153" s="26" t="str">
        <f>IF(AND(Sufficient_data="Yes",Include_study="Yes",Input!Study_name&lt;&gt;"",Subgroup&lt;&gt;""),Input!Study_name,"")</f>
        <v/>
      </c>
      <c r="AB153" s="10" t="str">
        <f t="shared" si="230"/>
        <v/>
      </c>
      <c r="AC153" s="10" t="str">
        <f>IF(AND(Sufficient_data="Yes",Include_study="Yes",Subgroup&lt;&gt;""),Input!Correlation,"")</f>
        <v/>
      </c>
      <c r="AD153" s="10" t="str">
        <f t="shared" si="256"/>
        <v/>
      </c>
      <c r="AE153" s="10" t="str">
        <f t="shared" si="231"/>
        <v/>
      </c>
      <c r="AF153" s="10" t="str">
        <f t="shared" si="257"/>
        <v/>
      </c>
      <c r="AG153" s="10" t="str">
        <f t="shared" si="289"/>
        <v/>
      </c>
      <c r="AH153" s="4" t="str">
        <f t="shared" si="258"/>
        <v/>
      </c>
      <c r="AI153" s="35" t="str">
        <f t="shared" si="290"/>
        <v/>
      </c>
      <c r="AJ153" s="108" t="str">
        <f t="shared" si="291"/>
        <v/>
      </c>
      <c r="AK153" s="68" t="str">
        <f t="shared" si="292"/>
        <v/>
      </c>
      <c r="AL153" s="9"/>
      <c r="AM153" s="57" t="e">
        <f t="shared" si="259"/>
        <v>#N/A</v>
      </c>
      <c r="AN153" s="10" t="e">
        <f t="shared" si="260"/>
        <v>#N/A</v>
      </c>
      <c r="AO153" s="40" t="e">
        <f t="shared" si="261"/>
        <v>#N/A</v>
      </c>
      <c r="AP153" s="9"/>
      <c r="AQ153" s="71" t="str">
        <f t="shared" si="262"/>
        <v/>
      </c>
      <c r="AR153" s="10" t="str">
        <f>IF(AND(Sufficient_data="Yes",Include_study="Yes",Subgroup&lt;&gt;""),IF(COUNTIFS(Input!F$2:F152,"="&amp;"Yes",Input!C$2:C152,"="&amp;"Yes",Input!G$2:G152,"="&amp;Subgroup)&gt;0,"",Subgroup),"")</f>
        <v/>
      </c>
      <c r="AS153" s="26" t="str">
        <f t="shared" si="263"/>
        <v/>
      </c>
      <c r="AT153" s="14" t="str">
        <f t="shared" si="264"/>
        <v/>
      </c>
      <c r="AU153" s="10" t="str">
        <f t="shared" si="265"/>
        <v/>
      </c>
      <c r="AV153" s="19" t="str">
        <f t="shared" si="266"/>
        <v/>
      </c>
      <c r="AW153" s="10" t="str">
        <f t="shared" si="267"/>
        <v/>
      </c>
      <c r="AX153" s="10" t="str">
        <f t="shared" si="268"/>
        <v/>
      </c>
      <c r="AY153" s="10" t="str">
        <f t="shared" si="293"/>
        <v/>
      </c>
      <c r="AZ153" s="10" t="str">
        <f t="shared" si="269"/>
        <v/>
      </c>
      <c r="BA153" s="10" t="str">
        <f t="shared" si="270"/>
        <v/>
      </c>
      <c r="BB153" s="10" t="str">
        <f t="shared" si="294"/>
        <v/>
      </c>
      <c r="BC153" s="10" t="str">
        <f t="shared" si="271"/>
        <v/>
      </c>
      <c r="BD153" s="26" t="str">
        <f t="shared" si="272"/>
        <v/>
      </c>
      <c r="BE153" s="10" t="str">
        <f t="shared" si="295"/>
        <v/>
      </c>
      <c r="BF153" s="10" t="str">
        <f t="shared" si="296"/>
        <v/>
      </c>
      <c r="BG153" s="10" t="str">
        <f t="shared" si="273"/>
        <v/>
      </c>
      <c r="BH153" s="10" t="str">
        <f t="shared" si="274"/>
        <v/>
      </c>
      <c r="BI153" s="10" t="str">
        <f t="shared" si="297"/>
        <v/>
      </c>
      <c r="BJ153" s="10" t="str">
        <f t="shared" si="298"/>
        <v/>
      </c>
      <c r="BK153" s="10" t="str">
        <f t="shared" si="275"/>
        <v/>
      </c>
      <c r="BL153" s="10" t="str">
        <f t="shared" si="276"/>
        <v/>
      </c>
      <c r="BM153" s="10" t="str">
        <f t="shared" si="277"/>
        <v/>
      </c>
      <c r="BN153" s="10" t="e">
        <f t="shared" si="278"/>
        <v>#N/A</v>
      </c>
      <c r="BO153" s="10" t="str">
        <f t="shared" si="279"/>
        <v/>
      </c>
      <c r="BP153" s="10" t="str">
        <f t="shared" si="280"/>
        <v/>
      </c>
      <c r="BQ153" s="10" t="str">
        <f t="shared" si="299"/>
        <v/>
      </c>
      <c r="BR153" s="28" t="str">
        <f t="shared" si="281"/>
        <v/>
      </c>
      <c r="BS153" s="40" t="str">
        <f t="shared" si="306"/>
        <v/>
      </c>
      <c r="BX153" s="138"/>
      <c r="BY153" s="10" t="e">
        <f t="shared" si="243"/>
        <v>#N/A</v>
      </c>
      <c r="BZ153" s="10" t="e">
        <f t="shared" si="244"/>
        <v>#N/A</v>
      </c>
      <c r="CA153" s="10" t="str">
        <f t="shared" si="245"/>
        <v/>
      </c>
      <c r="CB153" s="10" t="str">
        <f>IF(AND(Sufficient_data="Yes",Include_study="Yes",Moderator&lt;&gt;""),'Moderator Analysis'!F:F-CL$2,"")</f>
        <v/>
      </c>
      <c r="CC153" s="10" t="str">
        <f>IF(AND(Sufficient_data="Yes",Include_study="Yes",Moderator&lt;&gt;""),'Moderator Analysis'!E:E-CL$3,"")</f>
        <v/>
      </c>
      <c r="CD153" s="40" t="str">
        <f>IF(AND(Sufficient_data="Yes",Include_study="Yes",Moderator&lt;&gt;""),CA:CA*('Moderator Analysis'!F:F-CL$5-CL$4*'Moderator Analysis'!E:E)^2,"")</f>
        <v/>
      </c>
      <c r="CE153" s="9"/>
      <c r="CF153" s="75" t="str">
        <f t="shared" si="282"/>
        <v/>
      </c>
      <c r="CG153" s="18" t="str">
        <f>IF(AND(Sufficient_data="Yes",Include_study="Yes",CF153&lt;&gt;""),'Moderator Analysis'!F:F-'Moderator Analysis'!J$37,"")</f>
        <v/>
      </c>
      <c r="CH153" s="18" t="str">
        <f>IF(AND(Sufficient_data="Yes",Include_study="Yes",CF153&lt;&gt;""),'Moderator Analysis'!E:E-SUMPRODUCT('Moderator Analysis'!E:E,CF:CF)/SUM(CF:CF),"")</f>
        <v/>
      </c>
      <c r="CI153" s="79" t="str">
        <f>IF(AND(Sufficient_data="Yes",Include_study="Yes",CF153&lt;&gt;""),CF:CF*('Moderator Analysis'!F:F-'Moderator Analysis'!J$29-'Moderator Analysis'!J$30*'Moderator Analysis'!E:E)^2,"")</f>
        <v/>
      </c>
      <c r="CN153" s="138"/>
      <c r="CO153" s="140"/>
      <c r="CP153" s="28" t="str">
        <f>IF(AND(Include_study="Yes",Sufficient_data="Yes"),1/'Publication Bias Analysis'!F153^2,"")</f>
        <v/>
      </c>
      <c r="CQ153" s="28" t="str">
        <f>IF(AND(Include_study="Yes",Sufficient_data="Yes"),1/('Publication Bias Analysis'!F:F^2+IF(Additional_model="Fixed effect",0,Calculations!DD$11)),"")</f>
        <v/>
      </c>
      <c r="CR153" s="28" t="str">
        <f>IF(AND(Include_study="Yes",Sufficient_data="Yes"),1/('Publication Bias Analysis'!F:F^2+IF(Additional_model="Fixed effect",0,'Publication Bias Analysis'!L$32)),"")</f>
        <v/>
      </c>
      <c r="CS153" s="28" t="str">
        <f>IF(AND(Include_study="Yes",Sufficient_data="Yes"),'Publication Bias Analysis'!E:E-IF(Trim_and_fill="Off",'Publication Bias Analysis'!I$29,'Publication Bias Analysis'!I$37),"")</f>
        <v/>
      </c>
      <c r="CT153" s="28" t="str">
        <f t="shared" si="300"/>
        <v/>
      </c>
      <c r="CU153" s="28" t="str">
        <f t="shared" si="301"/>
        <v/>
      </c>
      <c r="CV153" s="90" t="str">
        <f t="shared" si="302"/>
        <v/>
      </c>
      <c r="CW153" s="89" t="str">
        <f>IF(AND(Include_study="Yes",Sufficient_data="Yes"),CV:CV+IF(DH:DH&lt;0,-1,1)*COUNTIF(CV$2:CV152,CV:CV),"")</f>
        <v/>
      </c>
      <c r="CX153" s="89" t="str">
        <f>IF(AND(Include_study="Yes",Sufficient_data="Yes"),RANK(DL:DL,DL:DL,1)*IF(DK:DK&lt;0,-1,1)+IF(DK:DK&lt;0,-1,1)*COUNTIF(CV$2:CV152,CV:CV),"")</f>
        <v/>
      </c>
      <c r="CY153" s="89" t="str">
        <f>IF(AND(Include_study="Yes",Sufficient_data="Yes"),RANK(DO:DO,DO:DO,1)*IF(DN:DN&lt;0,-1,1)+IF(DN:DN&lt;0,-1,1)*COUNTIF(CV$2:CV152,CV:CV),"")</f>
        <v/>
      </c>
      <c r="CZ153" s="10" t="e">
        <f>IF(AND(Include_study="Yes",Sufficient_data="Yes"),'Publication Bias Analysis'!E:E,NA())</f>
        <v>#N/A</v>
      </c>
      <c r="DA153" s="40" t="e">
        <f>IF(AND(Include_study="Yes",Sufficient_data="Yes"),'Publication Bias Analysis'!F:F,NA())</f>
        <v>#N/A</v>
      </c>
      <c r="DG153" s="133"/>
      <c r="DH153" s="28" t="str">
        <f>IF(AND(Include_study="Yes",Sufficient_data="Yes"),IF('Publication Bias Analysis'!L$38="Left",CZ:CZ-'Publication Bias Analysis'!I$29,'Publication Bias Analysis'!I$29-'Publication Bias Analysis'!E:E),"")</f>
        <v/>
      </c>
      <c r="DI153" s="28" t="str">
        <f t="shared" si="308"/>
        <v/>
      </c>
      <c r="DJ153" s="40" t="str">
        <f>IF(AND(Include_study="Yes",Sufficient_data="Yes"),1/('Publication Bias Analysis'!F:F^2+IF(Additional_model="Fixed effect",0,$DS$6)),"")</f>
        <v/>
      </c>
      <c r="DK153" s="28" t="str">
        <f>IF(AND(Include_study="Yes",Sufficient_data="Yes"),IF('Publication Bias Analysis'!L$38="Left",CZ:CZ-DS$3,DS$3-'Publication Bias Analysis'!E:E),"")</f>
        <v/>
      </c>
      <c r="DL153" s="28" t="str">
        <f t="shared" si="309"/>
        <v/>
      </c>
      <c r="DM153" s="40" t="str">
        <f>IF(AND(DK153&lt;&gt;"",CW153&lt;=MAX(CW:CW)-DS$7),1/('Publication Bias Analysis'!F:F^2+IF(Additional_model="Fixed effect",0,$DS$13)),"")</f>
        <v/>
      </c>
      <c r="DN153" s="10" t="str">
        <f>IF(AND(Include_study="Yes",Sufficient_data="Yes"),IF('Publication Bias Analysis'!L$38="Left",CZ:CZ-DS$10,DS$10-CZ:CZ),"")</f>
        <v/>
      </c>
      <c r="DO153" s="10" t="str">
        <f t="shared" si="310"/>
        <v/>
      </c>
      <c r="DP153" s="40" t="str">
        <f t="shared" si="303"/>
        <v/>
      </c>
      <c r="EG153" s="133"/>
      <c r="EH153" s="10" t="str">
        <f t="shared" si="304"/>
        <v/>
      </c>
      <c r="EI153" s="40" t="str">
        <f>IF(AND(Include_study="Yes",Sufficient_data="Yes"),Z_score-('Publication Bias Analysis'!P$3+'Publication Bias Analysis'!P$4*Inverse_standard_error),"")</f>
        <v/>
      </c>
      <c r="EK153" s="133"/>
      <c r="EL153" s="10" t="str">
        <f>IF(AND(Include_study="Yes",Sufficient_data="Yes"),(CZ:CZ-SUMPRODUCT(Calculations!CP:CP,'Publication Bias Analysis'!E:E)/SUM(Calculations!CP:CP))/(SQRT(EM:EM)),"")</f>
        <v/>
      </c>
      <c r="EM153" s="10" t="str">
        <f>IF(AND(Include_study="Yes",Sufficient_data="Yes"),'Publication Bias Analysis'!F:F^2-1/(SUM(Calculations!CP:CP)),"")</f>
        <v/>
      </c>
      <c r="EN153" s="14" t="str">
        <f t="shared" si="311"/>
        <v/>
      </c>
      <c r="EO153" s="14" t="str">
        <f t="shared" si="312"/>
        <v/>
      </c>
      <c r="EP153" s="14" t="str">
        <f>IF(AND(Include_study="Yes",Sufficient_data="Yes"),COUNTIFS(EN$2:EN152,"&lt;"&amp;EN153,EO$2:EO152,"&lt;"&amp;EO153)+COUNTIFS(EN154:EN$201,"&lt;"&amp;EN153,EO154:EO$201,"&lt;"&amp;EO153)+COUNTIFS(EN$2:EN152,"&gt;"&amp;EN153,EO$2:EO152,"&gt;"&amp;EO153)+COUNTIFS(EN154:EN$201,"&gt;"&amp;EN153,EO154:EO$201,"&gt;"&amp;EO153),"")</f>
        <v/>
      </c>
      <c r="EQ153" s="83" t="str">
        <f>IF(AND(Include_study="Yes",Sufficient_data="Yes"),COUNTIFS(EN$2:EN152,"&lt;"&amp;EN153,EO$2:EO152,"&gt;"&amp;EO153)+COUNTIFS(EN154:EN$201,"&lt;"&amp;EN153,EO154:EO$201,"&gt;"&amp;EO153)+COUNTIFS(EN$2:EN152,"&gt;"&amp;EN153,EO$2:EO152,"&lt;"&amp;EO153)+COUNTIFS(EN154:EN$201,"&gt;"&amp;EN153,EO154:EO$201,"&lt;"&amp;EO153),"")</f>
        <v/>
      </c>
      <c r="ES153" s="133"/>
      <c r="EX153" s="133"/>
      <c r="EY153" s="10" t="e">
        <f t="shared" si="250"/>
        <v>#N/A</v>
      </c>
      <c r="EZ153" s="10" t="e">
        <f t="shared" si="251"/>
        <v>#N/A</v>
      </c>
      <c r="FA153" s="10" t="str">
        <f t="shared" si="252"/>
        <v/>
      </c>
      <c r="FB153" s="40" t="str">
        <f>IF(AND(Include_study="Yes",Sufficient_data="Yes"),Z_score-('Publication Bias Analysis'!AK181+'Publication Bias Analysis'!AK$31*Inverse_standard_error),"")</f>
        <v/>
      </c>
      <c r="FH153" s="133"/>
      <c r="FI153" s="14" t="str">
        <f>IF(Z_score&lt;&gt;"",RANK('Publication Bias Analysis'!AS:AS,'Publication Bias Analysis'!AS:AS,1)+COUNTIF('Publication Bias Analysis'!AS$2:AS152,'Publication Bias Analysis'!AS153),"")</f>
        <v/>
      </c>
      <c r="FJ153" s="10" t="str">
        <f t="shared" si="305"/>
        <v/>
      </c>
      <c r="FK153" s="10" t="e">
        <f>IF(AND(Include_study="Yes",Sufficient_data="Yes"),'Publication Bias Analysis'!AR153,NA())</f>
        <v>#N/A</v>
      </c>
      <c r="FL153" s="28" t="e">
        <f>IF(AND(Include_study="Yes",Sufficient_data="Yes"),'Publication Bias Analysis'!AS153,NA())</f>
        <v>#N/A</v>
      </c>
      <c r="FM153" s="10" t="str">
        <f>IF(AND(Include_study="Yes",Sufficient_data="Yes"),'Publication Bias Analysis'!AR:AR-AVERAGE('Publication Bias Analysis'!AR:AR),"")</f>
        <v/>
      </c>
      <c r="FN153" s="40" t="str">
        <f>IF(AND(Include_study="Yes",Sufficient_data="Yes"),FL:FL-('Publication Bias Analysis'!AV$30+FK:FK*'Publication Bias Analysis'!AV$31),"")</f>
        <v/>
      </c>
      <c r="FT153" s="133"/>
      <c r="FU153" s="10" t="str">
        <f t="shared" si="254"/>
        <v/>
      </c>
      <c r="FV153" s="19" t="str">
        <f t="shared" si="283"/>
        <v/>
      </c>
      <c r="FW153" s="40" t="str">
        <f t="shared" si="307"/>
        <v/>
      </c>
    </row>
    <row r="154" spans="1:179" x14ac:dyDescent="0.2">
      <c r="A154" s="129"/>
      <c r="B154" s="26" t="str">
        <f t="shared" si="255"/>
        <v/>
      </c>
      <c r="C154" s="26" t="str">
        <f>IF(B154&lt;&gt;"",IF(B154=0,COUNTIF(B$2:B153,0)+1,COUNTIF(B$2:B153,B154)+B154+COUNTIF(B:B,0)),"")</f>
        <v/>
      </c>
      <c r="D154" s="26" t="str">
        <f t="shared" si="216"/>
        <v/>
      </c>
      <c r="E154" s="10" t="str">
        <f>IF(AND(Sufficient_data="Yes",Include_study="Yes",Input!Study_name&lt;&gt;""),Input!Study_name,"")</f>
        <v/>
      </c>
      <c r="F154" s="10" t="str">
        <f>IF(AND(Sufficient_data="Yes",Include_study="Yes"),Input!Correlation,"")</f>
        <v/>
      </c>
      <c r="G154" s="10" t="str">
        <f t="shared" si="217"/>
        <v/>
      </c>
      <c r="H154" s="10" t="str">
        <f>IF(AND(Sufficient_data="Yes",Include_study="Yes"),Input!Number_of_subjects,"")</f>
        <v/>
      </c>
      <c r="I154" s="10" t="str">
        <f t="shared" si="218"/>
        <v/>
      </c>
      <c r="J154" s="10" t="str">
        <f t="shared" si="219"/>
        <v/>
      </c>
      <c r="K154" s="10" t="str">
        <f t="shared" si="220"/>
        <v/>
      </c>
      <c r="L154" s="10" t="str">
        <f t="shared" si="221"/>
        <v/>
      </c>
      <c r="M154" s="10" t="str">
        <f t="shared" si="284"/>
        <v/>
      </c>
      <c r="N154" s="10" t="str">
        <f t="shared" si="285"/>
        <v/>
      </c>
      <c r="O154" s="106" t="str">
        <f t="shared" si="286"/>
        <v/>
      </c>
      <c r="P154" s="68" t="str">
        <f t="shared" si="287"/>
        <v/>
      </c>
      <c r="R154" s="57" t="e">
        <f t="shared" si="226"/>
        <v>#N/A</v>
      </c>
      <c r="S154" s="10" t="e">
        <f t="shared" si="227"/>
        <v>#N/A</v>
      </c>
      <c r="T154" s="40" t="e">
        <f t="shared" si="228"/>
        <v>#N/A</v>
      </c>
      <c r="Y154" s="129"/>
      <c r="Z154" s="26" t="str">
        <f t="shared" si="288"/>
        <v/>
      </c>
      <c r="AA154" s="26" t="str">
        <f>IF(AND(Sufficient_data="Yes",Include_study="Yes",Input!Study_name&lt;&gt;"",Subgroup&lt;&gt;""),Input!Study_name,"")</f>
        <v/>
      </c>
      <c r="AB154" s="10" t="str">
        <f t="shared" si="230"/>
        <v/>
      </c>
      <c r="AC154" s="10" t="str">
        <f>IF(AND(Sufficient_data="Yes",Include_study="Yes",Subgroup&lt;&gt;""),Input!Correlation,"")</f>
        <v/>
      </c>
      <c r="AD154" s="10" t="str">
        <f t="shared" si="256"/>
        <v/>
      </c>
      <c r="AE154" s="10" t="str">
        <f t="shared" si="231"/>
        <v/>
      </c>
      <c r="AF154" s="10" t="str">
        <f t="shared" si="257"/>
        <v/>
      </c>
      <c r="AG154" s="10" t="str">
        <f t="shared" si="289"/>
        <v/>
      </c>
      <c r="AH154" s="4" t="str">
        <f t="shared" si="258"/>
        <v/>
      </c>
      <c r="AI154" s="35" t="str">
        <f t="shared" si="290"/>
        <v/>
      </c>
      <c r="AJ154" s="108" t="str">
        <f t="shared" si="291"/>
        <v/>
      </c>
      <c r="AK154" s="68" t="str">
        <f t="shared" si="292"/>
        <v/>
      </c>
      <c r="AL154" s="9"/>
      <c r="AM154" s="57" t="e">
        <f t="shared" si="259"/>
        <v>#N/A</v>
      </c>
      <c r="AN154" s="10" t="e">
        <f t="shared" si="260"/>
        <v>#N/A</v>
      </c>
      <c r="AO154" s="40" t="e">
        <f t="shared" si="261"/>
        <v>#N/A</v>
      </c>
      <c r="AP154" s="9"/>
      <c r="AQ154" s="71" t="str">
        <f t="shared" si="262"/>
        <v/>
      </c>
      <c r="AR154" s="10" t="str">
        <f>IF(AND(Sufficient_data="Yes",Include_study="Yes",Subgroup&lt;&gt;""),IF(COUNTIFS(Input!F$2:F153,"="&amp;"Yes",Input!C$2:C153,"="&amp;"Yes",Input!G$2:G153,"="&amp;Subgroup)&gt;0,"",Subgroup),"")</f>
        <v/>
      </c>
      <c r="AS154" s="26" t="str">
        <f t="shared" si="263"/>
        <v/>
      </c>
      <c r="AT154" s="14" t="str">
        <f t="shared" si="264"/>
        <v/>
      </c>
      <c r="AU154" s="10" t="str">
        <f t="shared" si="265"/>
        <v/>
      </c>
      <c r="AV154" s="19" t="str">
        <f t="shared" si="266"/>
        <v/>
      </c>
      <c r="AW154" s="10" t="str">
        <f t="shared" si="267"/>
        <v/>
      </c>
      <c r="AX154" s="10" t="str">
        <f t="shared" si="268"/>
        <v/>
      </c>
      <c r="AY154" s="10" t="str">
        <f t="shared" si="293"/>
        <v/>
      </c>
      <c r="AZ154" s="10" t="str">
        <f t="shared" si="269"/>
        <v/>
      </c>
      <c r="BA154" s="10" t="str">
        <f t="shared" si="270"/>
        <v/>
      </c>
      <c r="BB154" s="10" t="str">
        <f t="shared" si="294"/>
        <v/>
      </c>
      <c r="BC154" s="10" t="str">
        <f t="shared" si="271"/>
        <v/>
      </c>
      <c r="BD154" s="26" t="str">
        <f t="shared" si="272"/>
        <v/>
      </c>
      <c r="BE154" s="10" t="str">
        <f t="shared" si="295"/>
        <v/>
      </c>
      <c r="BF154" s="10" t="str">
        <f t="shared" si="296"/>
        <v/>
      </c>
      <c r="BG154" s="10" t="str">
        <f t="shared" si="273"/>
        <v/>
      </c>
      <c r="BH154" s="10" t="str">
        <f t="shared" si="274"/>
        <v/>
      </c>
      <c r="BI154" s="10" t="str">
        <f t="shared" si="297"/>
        <v/>
      </c>
      <c r="BJ154" s="10" t="str">
        <f t="shared" si="298"/>
        <v/>
      </c>
      <c r="BK154" s="10" t="str">
        <f t="shared" si="275"/>
        <v/>
      </c>
      <c r="BL154" s="10" t="str">
        <f t="shared" si="276"/>
        <v/>
      </c>
      <c r="BM154" s="10" t="str">
        <f t="shared" si="277"/>
        <v/>
      </c>
      <c r="BN154" s="10" t="e">
        <f t="shared" si="278"/>
        <v>#N/A</v>
      </c>
      <c r="BO154" s="10" t="str">
        <f t="shared" si="279"/>
        <v/>
      </c>
      <c r="BP154" s="10" t="str">
        <f t="shared" si="280"/>
        <v/>
      </c>
      <c r="BQ154" s="10" t="str">
        <f t="shared" si="299"/>
        <v/>
      </c>
      <c r="BR154" s="28" t="str">
        <f t="shared" si="281"/>
        <v/>
      </c>
      <c r="BS154" s="40" t="str">
        <f t="shared" si="306"/>
        <v/>
      </c>
      <c r="BX154" s="138"/>
      <c r="BY154" s="10" t="e">
        <f t="shared" si="243"/>
        <v>#N/A</v>
      </c>
      <c r="BZ154" s="10" t="e">
        <f t="shared" si="244"/>
        <v>#N/A</v>
      </c>
      <c r="CA154" s="10" t="str">
        <f t="shared" si="245"/>
        <v/>
      </c>
      <c r="CB154" s="10" t="str">
        <f>IF(AND(Sufficient_data="Yes",Include_study="Yes",Moderator&lt;&gt;""),'Moderator Analysis'!F:F-CL$2,"")</f>
        <v/>
      </c>
      <c r="CC154" s="10" t="str">
        <f>IF(AND(Sufficient_data="Yes",Include_study="Yes",Moderator&lt;&gt;""),'Moderator Analysis'!E:E-CL$3,"")</f>
        <v/>
      </c>
      <c r="CD154" s="40" t="str">
        <f>IF(AND(Sufficient_data="Yes",Include_study="Yes",Moderator&lt;&gt;""),CA:CA*('Moderator Analysis'!F:F-CL$5-CL$4*'Moderator Analysis'!E:E)^2,"")</f>
        <v/>
      </c>
      <c r="CE154" s="9"/>
      <c r="CF154" s="75" t="str">
        <f t="shared" si="282"/>
        <v/>
      </c>
      <c r="CG154" s="18" t="str">
        <f>IF(AND(Sufficient_data="Yes",Include_study="Yes",CF154&lt;&gt;""),'Moderator Analysis'!F:F-'Moderator Analysis'!J$37,"")</f>
        <v/>
      </c>
      <c r="CH154" s="18" t="str">
        <f>IF(AND(Sufficient_data="Yes",Include_study="Yes",CF154&lt;&gt;""),'Moderator Analysis'!E:E-SUMPRODUCT('Moderator Analysis'!E:E,CF:CF)/SUM(CF:CF),"")</f>
        <v/>
      </c>
      <c r="CI154" s="79" t="str">
        <f>IF(AND(Sufficient_data="Yes",Include_study="Yes",CF154&lt;&gt;""),CF:CF*('Moderator Analysis'!F:F-'Moderator Analysis'!J$29-'Moderator Analysis'!J$30*'Moderator Analysis'!E:E)^2,"")</f>
        <v/>
      </c>
      <c r="CN154" s="138"/>
      <c r="CO154" s="140"/>
      <c r="CP154" s="28" t="str">
        <f>IF(AND(Include_study="Yes",Sufficient_data="Yes"),1/'Publication Bias Analysis'!F154^2,"")</f>
        <v/>
      </c>
      <c r="CQ154" s="28" t="str">
        <f>IF(AND(Include_study="Yes",Sufficient_data="Yes"),1/('Publication Bias Analysis'!F:F^2+IF(Additional_model="Fixed effect",0,Calculations!DD$11)),"")</f>
        <v/>
      </c>
      <c r="CR154" s="28" t="str">
        <f>IF(AND(Include_study="Yes",Sufficient_data="Yes"),1/('Publication Bias Analysis'!F:F^2+IF(Additional_model="Fixed effect",0,'Publication Bias Analysis'!L$32)),"")</f>
        <v/>
      </c>
      <c r="CS154" s="28" t="str">
        <f>IF(AND(Include_study="Yes",Sufficient_data="Yes"),'Publication Bias Analysis'!E:E-IF(Trim_and_fill="Off",'Publication Bias Analysis'!I$29,'Publication Bias Analysis'!I$37),"")</f>
        <v/>
      </c>
      <c r="CT154" s="28" t="str">
        <f t="shared" si="300"/>
        <v/>
      </c>
      <c r="CU154" s="28" t="str">
        <f t="shared" si="301"/>
        <v/>
      </c>
      <c r="CV154" s="90" t="str">
        <f t="shared" si="302"/>
        <v/>
      </c>
      <c r="CW154" s="89" t="str">
        <f>IF(AND(Include_study="Yes",Sufficient_data="Yes"),CV:CV+IF(DH:DH&lt;0,-1,1)*COUNTIF(CV$2:CV153,CV:CV),"")</f>
        <v/>
      </c>
      <c r="CX154" s="89" t="str">
        <f>IF(AND(Include_study="Yes",Sufficient_data="Yes"),RANK(DL:DL,DL:DL,1)*IF(DK:DK&lt;0,-1,1)+IF(DK:DK&lt;0,-1,1)*COUNTIF(CV$2:CV153,CV:CV),"")</f>
        <v/>
      </c>
      <c r="CY154" s="89" t="str">
        <f>IF(AND(Include_study="Yes",Sufficient_data="Yes"),RANK(DO:DO,DO:DO,1)*IF(DN:DN&lt;0,-1,1)+IF(DN:DN&lt;0,-1,1)*COUNTIF(CV$2:CV153,CV:CV),"")</f>
        <v/>
      </c>
      <c r="CZ154" s="10" t="e">
        <f>IF(AND(Include_study="Yes",Sufficient_data="Yes"),'Publication Bias Analysis'!E:E,NA())</f>
        <v>#N/A</v>
      </c>
      <c r="DA154" s="40" t="e">
        <f>IF(AND(Include_study="Yes",Sufficient_data="Yes"),'Publication Bias Analysis'!F:F,NA())</f>
        <v>#N/A</v>
      </c>
      <c r="DG154" s="133"/>
      <c r="DH154" s="28" t="str">
        <f>IF(AND(Include_study="Yes",Sufficient_data="Yes"),IF('Publication Bias Analysis'!L$38="Left",CZ:CZ-'Publication Bias Analysis'!I$29,'Publication Bias Analysis'!I$29-'Publication Bias Analysis'!E:E),"")</f>
        <v/>
      </c>
      <c r="DI154" s="28" t="str">
        <f t="shared" si="308"/>
        <v/>
      </c>
      <c r="DJ154" s="40" t="str">
        <f>IF(AND(Include_study="Yes",Sufficient_data="Yes"),1/('Publication Bias Analysis'!F:F^2+IF(Additional_model="Fixed effect",0,$DS$6)),"")</f>
        <v/>
      </c>
      <c r="DK154" s="28" t="str">
        <f>IF(AND(Include_study="Yes",Sufficient_data="Yes"),IF('Publication Bias Analysis'!L$38="Left",CZ:CZ-DS$3,DS$3-'Publication Bias Analysis'!E:E),"")</f>
        <v/>
      </c>
      <c r="DL154" s="28" t="str">
        <f t="shared" si="309"/>
        <v/>
      </c>
      <c r="DM154" s="40" t="str">
        <f>IF(AND(DK154&lt;&gt;"",CW154&lt;=MAX(CW:CW)-DS$7),1/('Publication Bias Analysis'!F:F^2+IF(Additional_model="Fixed effect",0,$DS$13)),"")</f>
        <v/>
      </c>
      <c r="DN154" s="10" t="str">
        <f>IF(AND(Include_study="Yes",Sufficient_data="Yes"),IF('Publication Bias Analysis'!L$38="Left",CZ:CZ-DS$10,DS$10-CZ:CZ),"")</f>
        <v/>
      </c>
      <c r="DO154" s="10" t="str">
        <f t="shared" si="310"/>
        <v/>
      </c>
      <c r="DP154" s="40" t="str">
        <f t="shared" si="303"/>
        <v/>
      </c>
      <c r="EG154" s="133"/>
      <c r="EH154" s="10" t="str">
        <f t="shared" si="304"/>
        <v/>
      </c>
      <c r="EI154" s="40" t="str">
        <f>IF(AND(Include_study="Yes",Sufficient_data="Yes"),Z_score-('Publication Bias Analysis'!P$3+'Publication Bias Analysis'!P$4*Inverse_standard_error),"")</f>
        <v/>
      </c>
      <c r="EK154" s="133"/>
      <c r="EL154" s="10" t="str">
        <f>IF(AND(Include_study="Yes",Sufficient_data="Yes"),(CZ:CZ-SUMPRODUCT(Calculations!CP:CP,'Publication Bias Analysis'!E:E)/SUM(Calculations!CP:CP))/(SQRT(EM:EM)),"")</f>
        <v/>
      </c>
      <c r="EM154" s="10" t="str">
        <f>IF(AND(Include_study="Yes",Sufficient_data="Yes"),'Publication Bias Analysis'!F:F^2-1/(SUM(Calculations!CP:CP)),"")</f>
        <v/>
      </c>
      <c r="EN154" s="14" t="str">
        <f t="shared" si="311"/>
        <v/>
      </c>
      <c r="EO154" s="14" t="str">
        <f t="shared" si="312"/>
        <v/>
      </c>
      <c r="EP154" s="14" t="str">
        <f>IF(AND(Include_study="Yes",Sufficient_data="Yes"),COUNTIFS(EN$2:EN153,"&lt;"&amp;EN154,EO$2:EO153,"&lt;"&amp;EO154)+COUNTIFS(EN155:EN$201,"&lt;"&amp;EN154,EO155:EO$201,"&lt;"&amp;EO154)+COUNTIFS(EN$2:EN153,"&gt;"&amp;EN154,EO$2:EO153,"&gt;"&amp;EO154)+COUNTIFS(EN155:EN$201,"&gt;"&amp;EN154,EO155:EO$201,"&gt;"&amp;EO154),"")</f>
        <v/>
      </c>
      <c r="EQ154" s="83" t="str">
        <f>IF(AND(Include_study="Yes",Sufficient_data="Yes"),COUNTIFS(EN$2:EN153,"&lt;"&amp;EN154,EO$2:EO153,"&gt;"&amp;EO154)+COUNTIFS(EN155:EN$201,"&lt;"&amp;EN154,EO155:EO$201,"&gt;"&amp;EO154)+COUNTIFS(EN$2:EN153,"&gt;"&amp;EN154,EO$2:EO153,"&lt;"&amp;EO154)+COUNTIFS(EN155:EN$201,"&gt;"&amp;EN154,EO155:EO$201,"&lt;"&amp;EO154),"")</f>
        <v/>
      </c>
      <c r="ES154" s="133"/>
      <c r="EX154" s="133"/>
      <c r="EY154" s="10" t="e">
        <f t="shared" si="250"/>
        <v>#N/A</v>
      </c>
      <c r="EZ154" s="10" t="e">
        <f t="shared" si="251"/>
        <v>#N/A</v>
      </c>
      <c r="FA154" s="10" t="str">
        <f t="shared" si="252"/>
        <v/>
      </c>
      <c r="FB154" s="40" t="str">
        <f>IF(AND(Include_study="Yes",Sufficient_data="Yes"),Z_score-('Publication Bias Analysis'!AK182+'Publication Bias Analysis'!AK$31*Inverse_standard_error),"")</f>
        <v/>
      </c>
      <c r="FH154" s="133"/>
      <c r="FI154" s="14" t="str">
        <f>IF(Z_score&lt;&gt;"",RANK('Publication Bias Analysis'!AS:AS,'Publication Bias Analysis'!AS:AS,1)+COUNTIF('Publication Bias Analysis'!AS$2:AS153,'Publication Bias Analysis'!AS154),"")</f>
        <v/>
      </c>
      <c r="FJ154" s="10" t="str">
        <f t="shared" si="305"/>
        <v/>
      </c>
      <c r="FK154" s="10" t="e">
        <f>IF(AND(Include_study="Yes",Sufficient_data="Yes"),'Publication Bias Analysis'!AR154,NA())</f>
        <v>#N/A</v>
      </c>
      <c r="FL154" s="28" t="e">
        <f>IF(AND(Include_study="Yes",Sufficient_data="Yes"),'Publication Bias Analysis'!AS154,NA())</f>
        <v>#N/A</v>
      </c>
      <c r="FM154" s="10" t="str">
        <f>IF(AND(Include_study="Yes",Sufficient_data="Yes"),'Publication Bias Analysis'!AR:AR-AVERAGE('Publication Bias Analysis'!AR:AR),"")</f>
        <v/>
      </c>
      <c r="FN154" s="40" t="str">
        <f>IF(AND(Include_study="Yes",Sufficient_data="Yes"),FL:FL-('Publication Bias Analysis'!AV$30+FK:FK*'Publication Bias Analysis'!AV$31),"")</f>
        <v/>
      </c>
      <c r="FT154" s="133"/>
      <c r="FU154" s="10" t="str">
        <f t="shared" si="254"/>
        <v/>
      </c>
      <c r="FV154" s="19" t="str">
        <f t="shared" si="283"/>
        <v/>
      </c>
      <c r="FW154" s="40" t="str">
        <f t="shared" si="307"/>
        <v/>
      </c>
    </row>
    <row r="155" spans="1:179" x14ac:dyDescent="0.2">
      <c r="A155" s="129"/>
      <c r="B155" s="26" t="str">
        <f t="shared" si="255"/>
        <v/>
      </c>
      <c r="C155" s="26" t="str">
        <f>IF(B155&lt;&gt;"",IF(B155=0,COUNTIF(B$2:B154,0)+1,COUNTIF(B$2:B154,B155)+B155+COUNTIF(B:B,0)),"")</f>
        <v/>
      </c>
      <c r="D155" s="26" t="str">
        <f t="shared" si="216"/>
        <v/>
      </c>
      <c r="E155" s="10" t="str">
        <f>IF(AND(Sufficient_data="Yes",Include_study="Yes",Input!Study_name&lt;&gt;""),Input!Study_name,"")</f>
        <v/>
      </c>
      <c r="F155" s="10" t="str">
        <f>IF(AND(Sufficient_data="Yes",Include_study="Yes"),Input!Correlation,"")</f>
        <v/>
      </c>
      <c r="G155" s="10" t="str">
        <f t="shared" si="217"/>
        <v/>
      </c>
      <c r="H155" s="10" t="str">
        <f>IF(AND(Sufficient_data="Yes",Include_study="Yes"),Input!Number_of_subjects,"")</f>
        <v/>
      </c>
      <c r="I155" s="10" t="str">
        <f t="shared" si="218"/>
        <v/>
      </c>
      <c r="J155" s="10" t="str">
        <f t="shared" si="219"/>
        <v/>
      </c>
      <c r="K155" s="10" t="str">
        <f t="shared" si="220"/>
        <v/>
      </c>
      <c r="L155" s="10" t="str">
        <f t="shared" si="221"/>
        <v/>
      </c>
      <c r="M155" s="10" t="str">
        <f t="shared" si="284"/>
        <v/>
      </c>
      <c r="N155" s="10" t="str">
        <f t="shared" si="285"/>
        <v/>
      </c>
      <c r="O155" s="106" t="str">
        <f t="shared" si="286"/>
        <v/>
      </c>
      <c r="P155" s="68" t="str">
        <f t="shared" si="287"/>
        <v/>
      </c>
      <c r="R155" s="57" t="e">
        <f t="shared" si="226"/>
        <v>#N/A</v>
      </c>
      <c r="S155" s="10" t="e">
        <f t="shared" si="227"/>
        <v>#N/A</v>
      </c>
      <c r="T155" s="40" t="e">
        <f t="shared" si="228"/>
        <v>#N/A</v>
      </c>
      <c r="Y155" s="129"/>
      <c r="Z155" s="26" t="str">
        <f t="shared" si="288"/>
        <v/>
      </c>
      <c r="AA155" s="26" t="str">
        <f>IF(AND(Sufficient_data="Yes",Include_study="Yes",Input!Study_name&lt;&gt;"",Subgroup&lt;&gt;""),Input!Study_name,"")</f>
        <v/>
      </c>
      <c r="AB155" s="10" t="str">
        <f t="shared" si="230"/>
        <v/>
      </c>
      <c r="AC155" s="10" t="str">
        <f>IF(AND(Sufficient_data="Yes",Include_study="Yes",Subgroup&lt;&gt;""),Input!Correlation,"")</f>
        <v/>
      </c>
      <c r="AD155" s="10" t="str">
        <f t="shared" si="256"/>
        <v/>
      </c>
      <c r="AE155" s="10" t="str">
        <f t="shared" si="231"/>
        <v/>
      </c>
      <c r="AF155" s="10" t="str">
        <f t="shared" si="257"/>
        <v/>
      </c>
      <c r="AG155" s="10" t="str">
        <f t="shared" si="289"/>
        <v/>
      </c>
      <c r="AH155" s="4" t="str">
        <f t="shared" si="258"/>
        <v/>
      </c>
      <c r="AI155" s="35" t="str">
        <f t="shared" si="290"/>
        <v/>
      </c>
      <c r="AJ155" s="108" t="str">
        <f t="shared" si="291"/>
        <v/>
      </c>
      <c r="AK155" s="68" t="str">
        <f t="shared" si="292"/>
        <v/>
      </c>
      <c r="AL155" s="9"/>
      <c r="AM155" s="57" t="e">
        <f t="shared" si="259"/>
        <v>#N/A</v>
      </c>
      <c r="AN155" s="10" t="e">
        <f t="shared" si="260"/>
        <v>#N/A</v>
      </c>
      <c r="AO155" s="40" t="e">
        <f t="shared" si="261"/>
        <v>#N/A</v>
      </c>
      <c r="AP155" s="9"/>
      <c r="AQ155" s="71" t="str">
        <f t="shared" si="262"/>
        <v/>
      </c>
      <c r="AR155" s="10" t="str">
        <f>IF(AND(Sufficient_data="Yes",Include_study="Yes",Subgroup&lt;&gt;""),IF(COUNTIFS(Input!F$2:F154,"="&amp;"Yes",Input!C$2:C154,"="&amp;"Yes",Input!G$2:G154,"="&amp;Subgroup)&gt;0,"",Subgroup),"")</f>
        <v/>
      </c>
      <c r="AS155" s="26" t="str">
        <f t="shared" si="263"/>
        <v/>
      </c>
      <c r="AT155" s="14" t="str">
        <f t="shared" si="264"/>
        <v/>
      </c>
      <c r="AU155" s="10" t="str">
        <f t="shared" si="265"/>
        <v/>
      </c>
      <c r="AV155" s="19" t="str">
        <f t="shared" si="266"/>
        <v/>
      </c>
      <c r="AW155" s="10" t="str">
        <f t="shared" si="267"/>
        <v/>
      </c>
      <c r="AX155" s="10" t="str">
        <f t="shared" si="268"/>
        <v/>
      </c>
      <c r="AY155" s="10" t="str">
        <f t="shared" si="293"/>
        <v/>
      </c>
      <c r="AZ155" s="10" t="str">
        <f t="shared" si="269"/>
        <v/>
      </c>
      <c r="BA155" s="10" t="str">
        <f t="shared" si="270"/>
        <v/>
      </c>
      <c r="BB155" s="10" t="str">
        <f t="shared" si="294"/>
        <v/>
      </c>
      <c r="BC155" s="10" t="str">
        <f t="shared" si="271"/>
        <v/>
      </c>
      <c r="BD155" s="26" t="str">
        <f t="shared" si="272"/>
        <v/>
      </c>
      <c r="BE155" s="10" t="str">
        <f t="shared" si="295"/>
        <v/>
      </c>
      <c r="BF155" s="10" t="str">
        <f t="shared" si="296"/>
        <v/>
      </c>
      <c r="BG155" s="10" t="str">
        <f t="shared" si="273"/>
        <v/>
      </c>
      <c r="BH155" s="10" t="str">
        <f t="shared" si="274"/>
        <v/>
      </c>
      <c r="BI155" s="10" t="str">
        <f t="shared" si="297"/>
        <v/>
      </c>
      <c r="BJ155" s="10" t="str">
        <f t="shared" si="298"/>
        <v/>
      </c>
      <c r="BK155" s="10" t="str">
        <f t="shared" si="275"/>
        <v/>
      </c>
      <c r="BL155" s="10" t="str">
        <f t="shared" si="276"/>
        <v/>
      </c>
      <c r="BM155" s="10" t="str">
        <f t="shared" si="277"/>
        <v/>
      </c>
      <c r="BN155" s="10" t="e">
        <f t="shared" si="278"/>
        <v>#N/A</v>
      </c>
      <c r="BO155" s="10" t="str">
        <f t="shared" si="279"/>
        <v/>
      </c>
      <c r="BP155" s="10" t="str">
        <f t="shared" si="280"/>
        <v/>
      </c>
      <c r="BQ155" s="10" t="str">
        <f t="shared" si="299"/>
        <v/>
      </c>
      <c r="BR155" s="28" t="str">
        <f t="shared" si="281"/>
        <v/>
      </c>
      <c r="BS155" s="40" t="str">
        <f t="shared" si="306"/>
        <v/>
      </c>
      <c r="BX155" s="138"/>
      <c r="BY155" s="10" t="e">
        <f t="shared" si="243"/>
        <v>#N/A</v>
      </c>
      <c r="BZ155" s="10" t="e">
        <f t="shared" si="244"/>
        <v>#N/A</v>
      </c>
      <c r="CA155" s="10" t="str">
        <f t="shared" si="245"/>
        <v/>
      </c>
      <c r="CB155" s="10" t="str">
        <f>IF(AND(Sufficient_data="Yes",Include_study="Yes",Moderator&lt;&gt;""),'Moderator Analysis'!F:F-CL$2,"")</f>
        <v/>
      </c>
      <c r="CC155" s="10" t="str">
        <f>IF(AND(Sufficient_data="Yes",Include_study="Yes",Moderator&lt;&gt;""),'Moderator Analysis'!E:E-CL$3,"")</f>
        <v/>
      </c>
      <c r="CD155" s="40" t="str">
        <f>IF(AND(Sufficient_data="Yes",Include_study="Yes",Moderator&lt;&gt;""),CA:CA*('Moderator Analysis'!F:F-CL$5-CL$4*'Moderator Analysis'!E:E)^2,"")</f>
        <v/>
      </c>
      <c r="CE155" s="9"/>
      <c r="CF155" s="75" t="str">
        <f t="shared" si="282"/>
        <v/>
      </c>
      <c r="CG155" s="18" t="str">
        <f>IF(AND(Sufficient_data="Yes",Include_study="Yes",CF155&lt;&gt;""),'Moderator Analysis'!F:F-'Moderator Analysis'!J$37,"")</f>
        <v/>
      </c>
      <c r="CH155" s="18" t="str">
        <f>IF(AND(Sufficient_data="Yes",Include_study="Yes",CF155&lt;&gt;""),'Moderator Analysis'!E:E-SUMPRODUCT('Moderator Analysis'!E:E,CF:CF)/SUM(CF:CF),"")</f>
        <v/>
      </c>
      <c r="CI155" s="79" t="str">
        <f>IF(AND(Sufficient_data="Yes",Include_study="Yes",CF155&lt;&gt;""),CF:CF*('Moderator Analysis'!F:F-'Moderator Analysis'!J$29-'Moderator Analysis'!J$30*'Moderator Analysis'!E:E)^2,"")</f>
        <v/>
      </c>
      <c r="CN155" s="138"/>
      <c r="CO155" s="140"/>
      <c r="CP155" s="28" t="str">
        <f>IF(AND(Include_study="Yes",Sufficient_data="Yes"),1/'Publication Bias Analysis'!F155^2,"")</f>
        <v/>
      </c>
      <c r="CQ155" s="28" t="str">
        <f>IF(AND(Include_study="Yes",Sufficient_data="Yes"),1/('Publication Bias Analysis'!F:F^2+IF(Additional_model="Fixed effect",0,Calculations!DD$11)),"")</f>
        <v/>
      </c>
      <c r="CR155" s="28" t="str">
        <f>IF(AND(Include_study="Yes",Sufficient_data="Yes"),1/('Publication Bias Analysis'!F:F^2+IF(Additional_model="Fixed effect",0,'Publication Bias Analysis'!L$32)),"")</f>
        <v/>
      </c>
      <c r="CS155" s="28" t="str">
        <f>IF(AND(Include_study="Yes",Sufficient_data="Yes"),'Publication Bias Analysis'!E:E-IF(Trim_and_fill="Off",'Publication Bias Analysis'!I$29,'Publication Bias Analysis'!I$37),"")</f>
        <v/>
      </c>
      <c r="CT155" s="28" t="str">
        <f t="shared" si="300"/>
        <v/>
      </c>
      <c r="CU155" s="28" t="str">
        <f t="shared" si="301"/>
        <v/>
      </c>
      <c r="CV155" s="90" t="str">
        <f t="shared" si="302"/>
        <v/>
      </c>
      <c r="CW155" s="89" t="str">
        <f>IF(AND(Include_study="Yes",Sufficient_data="Yes"),CV:CV+IF(DH:DH&lt;0,-1,1)*COUNTIF(CV$2:CV154,CV:CV),"")</f>
        <v/>
      </c>
      <c r="CX155" s="89" t="str">
        <f>IF(AND(Include_study="Yes",Sufficient_data="Yes"),RANK(DL:DL,DL:DL,1)*IF(DK:DK&lt;0,-1,1)+IF(DK:DK&lt;0,-1,1)*COUNTIF(CV$2:CV154,CV:CV),"")</f>
        <v/>
      </c>
      <c r="CY155" s="89" t="str">
        <f>IF(AND(Include_study="Yes",Sufficient_data="Yes"),RANK(DO:DO,DO:DO,1)*IF(DN:DN&lt;0,-1,1)+IF(DN:DN&lt;0,-1,1)*COUNTIF(CV$2:CV154,CV:CV),"")</f>
        <v/>
      </c>
      <c r="CZ155" s="10" t="e">
        <f>IF(AND(Include_study="Yes",Sufficient_data="Yes"),'Publication Bias Analysis'!E:E,NA())</f>
        <v>#N/A</v>
      </c>
      <c r="DA155" s="40" t="e">
        <f>IF(AND(Include_study="Yes",Sufficient_data="Yes"),'Publication Bias Analysis'!F:F,NA())</f>
        <v>#N/A</v>
      </c>
      <c r="DG155" s="133"/>
      <c r="DH155" s="28" t="str">
        <f>IF(AND(Include_study="Yes",Sufficient_data="Yes"),IF('Publication Bias Analysis'!L$38="Left",CZ:CZ-'Publication Bias Analysis'!I$29,'Publication Bias Analysis'!I$29-'Publication Bias Analysis'!E:E),"")</f>
        <v/>
      </c>
      <c r="DI155" s="28" t="str">
        <f t="shared" si="308"/>
        <v/>
      </c>
      <c r="DJ155" s="40" t="str">
        <f>IF(AND(Include_study="Yes",Sufficient_data="Yes"),1/('Publication Bias Analysis'!F:F^2+IF(Additional_model="Fixed effect",0,$DS$6)),"")</f>
        <v/>
      </c>
      <c r="DK155" s="28" t="str">
        <f>IF(AND(Include_study="Yes",Sufficient_data="Yes"),IF('Publication Bias Analysis'!L$38="Left",CZ:CZ-DS$3,DS$3-'Publication Bias Analysis'!E:E),"")</f>
        <v/>
      </c>
      <c r="DL155" s="28" t="str">
        <f t="shared" si="309"/>
        <v/>
      </c>
      <c r="DM155" s="40" t="str">
        <f>IF(AND(DK155&lt;&gt;"",CW155&lt;=MAX(CW:CW)-DS$7),1/('Publication Bias Analysis'!F:F^2+IF(Additional_model="Fixed effect",0,$DS$13)),"")</f>
        <v/>
      </c>
      <c r="DN155" s="10" t="str">
        <f>IF(AND(Include_study="Yes",Sufficient_data="Yes"),IF('Publication Bias Analysis'!L$38="Left",CZ:CZ-DS$10,DS$10-CZ:CZ),"")</f>
        <v/>
      </c>
      <c r="DO155" s="10" t="str">
        <f t="shared" si="310"/>
        <v/>
      </c>
      <c r="DP155" s="40" t="str">
        <f t="shared" si="303"/>
        <v/>
      </c>
      <c r="EG155" s="133"/>
      <c r="EH155" s="10" t="str">
        <f t="shared" si="304"/>
        <v/>
      </c>
      <c r="EI155" s="40" t="str">
        <f>IF(AND(Include_study="Yes",Sufficient_data="Yes"),Z_score-('Publication Bias Analysis'!P$3+'Publication Bias Analysis'!P$4*Inverse_standard_error),"")</f>
        <v/>
      </c>
      <c r="EK155" s="133"/>
      <c r="EL155" s="10" t="str">
        <f>IF(AND(Include_study="Yes",Sufficient_data="Yes"),(CZ:CZ-SUMPRODUCT(Calculations!CP:CP,'Publication Bias Analysis'!E:E)/SUM(Calculations!CP:CP))/(SQRT(EM:EM)),"")</f>
        <v/>
      </c>
      <c r="EM155" s="10" t="str">
        <f>IF(AND(Include_study="Yes",Sufficient_data="Yes"),'Publication Bias Analysis'!F:F^2-1/(SUM(Calculations!CP:CP)),"")</f>
        <v/>
      </c>
      <c r="EN155" s="14" t="str">
        <f t="shared" si="311"/>
        <v/>
      </c>
      <c r="EO155" s="14" t="str">
        <f t="shared" si="312"/>
        <v/>
      </c>
      <c r="EP155" s="14" t="str">
        <f>IF(AND(Include_study="Yes",Sufficient_data="Yes"),COUNTIFS(EN$2:EN154,"&lt;"&amp;EN155,EO$2:EO154,"&lt;"&amp;EO155)+COUNTIFS(EN156:EN$201,"&lt;"&amp;EN155,EO156:EO$201,"&lt;"&amp;EO155)+COUNTIFS(EN$2:EN154,"&gt;"&amp;EN155,EO$2:EO154,"&gt;"&amp;EO155)+COUNTIFS(EN156:EN$201,"&gt;"&amp;EN155,EO156:EO$201,"&gt;"&amp;EO155),"")</f>
        <v/>
      </c>
      <c r="EQ155" s="83" t="str">
        <f>IF(AND(Include_study="Yes",Sufficient_data="Yes"),COUNTIFS(EN$2:EN154,"&lt;"&amp;EN155,EO$2:EO154,"&gt;"&amp;EO155)+COUNTIFS(EN156:EN$201,"&lt;"&amp;EN155,EO156:EO$201,"&gt;"&amp;EO155)+COUNTIFS(EN$2:EN154,"&gt;"&amp;EN155,EO$2:EO154,"&lt;"&amp;EO155)+COUNTIFS(EN156:EN$201,"&gt;"&amp;EN155,EO156:EO$201,"&lt;"&amp;EO155),"")</f>
        <v/>
      </c>
      <c r="ES155" s="133"/>
      <c r="EX155" s="133"/>
      <c r="EY155" s="10" t="e">
        <f t="shared" si="250"/>
        <v>#N/A</v>
      </c>
      <c r="EZ155" s="10" t="e">
        <f t="shared" si="251"/>
        <v>#N/A</v>
      </c>
      <c r="FA155" s="10" t="str">
        <f t="shared" si="252"/>
        <v/>
      </c>
      <c r="FB155" s="40" t="str">
        <f>IF(AND(Include_study="Yes",Sufficient_data="Yes"),Z_score-('Publication Bias Analysis'!AK183+'Publication Bias Analysis'!AK$31*Inverse_standard_error),"")</f>
        <v/>
      </c>
      <c r="FH155" s="133"/>
      <c r="FI155" s="14" t="str">
        <f>IF(Z_score&lt;&gt;"",RANK('Publication Bias Analysis'!AS:AS,'Publication Bias Analysis'!AS:AS,1)+COUNTIF('Publication Bias Analysis'!AS$2:AS154,'Publication Bias Analysis'!AS155),"")</f>
        <v/>
      </c>
      <c r="FJ155" s="10" t="str">
        <f t="shared" si="305"/>
        <v/>
      </c>
      <c r="FK155" s="10" t="e">
        <f>IF(AND(Include_study="Yes",Sufficient_data="Yes"),'Publication Bias Analysis'!AR155,NA())</f>
        <v>#N/A</v>
      </c>
      <c r="FL155" s="28" t="e">
        <f>IF(AND(Include_study="Yes",Sufficient_data="Yes"),'Publication Bias Analysis'!AS155,NA())</f>
        <v>#N/A</v>
      </c>
      <c r="FM155" s="10" t="str">
        <f>IF(AND(Include_study="Yes",Sufficient_data="Yes"),'Publication Bias Analysis'!AR:AR-AVERAGE('Publication Bias Analysis'!AR:AR),"")</f>
        <v/>
      </c>
      <c r="FN155" s="40" t="str">
        <f>IF(AND(Include_study="Yes",Sufficient_data="Yes"),FL:FL-('Publication Bias Analysis'!AV$30+FK:FK*'Publication Bias Analysis'!AV$31),"")</f>
        <v/>
      </c>
      <c r="FT155" s="133"/>
      <c r="FU155" s="10" t="str">
        <f t="shared" si="254"/>
        <v/>
      </c>
      <c r="FV155" s="19" t="str">
        <f t="shared" si="283"/>
        <v/>
      </c>
      <c r="FW155" s="40" t="str">
        <f t="shared" si="307"/>
        <v/>
      </c>
    </row>
    <row r="156" spans="1:179" x14ac:dyDescent="0.2">
      <c r="A156" s="129"/>
      <c r="B156" s="26" t="str">
        <f t="shared" si="255"/>
        <v/>
      </c>
      <c r="C156" s="26" t="str">
        <f>IF(B156&lt;&gt;"",IF(B156=0,COUNTIF(B$2:B155,0)+1,COUNTIF(B$2:B155,B156)+B156+COUNTIF(B:B,0)),"")</f>
        <v/>
      </c>
      <c r="D156" s="26" t="str">
        <f t="shared" si="216"/>
        <v/>
      </c>
      <c r="E156" s="10" t="str">
        <f>IF(AND(Sufficient_data="Yes",Include_study="Yes",Input!Study_name&lt;&gt;""),Input!Study_name,"")</f>
        <v/>
      </c>
      <c r="F156" s="10" t="str">
        <f>IF(AND(Sufficient_data="Yes",Include_study="Yes"),Input!Correlation,"")</f>
        <v/>
      </c>
      <c r="G156" s="10" t="str">
        <f t="shared" si="217"/>
        <v/>
      </c>
      <c r="H156" s="10" t="str">
        <f>IF(AND(Sufficient_data="Yes",Include_study="Yes"),Input!Number_of_subjects,"")</f>
        <v/>
      </c>
      <c r="I156" s="10" t="str">
        <f t="shared" si="218"/>
        <v/>
      </c>
      <c r="J156" s="10" t="str">
        <f t="shared" si="219"/>
        <v/>
      </c>
      <c r="K156" s="10" t="str">
        <f t="shared" si="220"/>
        <v/>
      </c>
      <c r="L156" s="10" t="str">
        <f t="shared" si="221"/>
        <v/>
      </c>
      <c r="M156" s="10" t="str">
        <f t="shared" si="284"/>
        <v/>
      </c>
      <c r="N156" s="10" t="str">
        <f t="shared" si="285"/>
        <v/>
      </c>
      <c r="O156" s="106" t="str">
        <f t="shared" si="286"/>
        <v/>
      </c>
      <c r="P156" s="68" t="str">
        <f t="shared" si="287"/>
        <v/>
      </c>
      <c r="R156" s="57" t="e">
        <f t="shared" si="226"/>
        <v>#N/A</v>
      </c>
      <c r="S156" s="10" t="e">
        <f t="shared" si="227"/>
        <v>#N/A</v>
      </c>
      <c r="T156" s="40" t="e">
        <f t="shared" si="228"/>
        <v>#N/A</v>
      </c>
      <c r="Y156" s="129"/>
      <c r="Z156" s="26" t="str">
        <f t="shared" si="288"/>
        <v/>
      </c>
      <c r="AA156" s="26" t="str">
        <f>IF(AND(Sufficient_data="Yes",Include_study="Yes",Input!Study_name&lt;&gt;"",Subgroup&lt;&gt;""),Input!Study_name,"")</f>
        <v/>
      </c>
      <c r="AB156" s="10" t="str">
        <f t="shared" si="230"/>
        <v/>
      </c>
      <c r="AC156" s="10" t="str">
        <f>IF(AND(Sufficient_data="Yes",Include_study="Yes",Subgroup&lt;&gt;""),Input!Correlation,"")</f>
        <v/>
      </c>
      <c r="AD156" s="10" t="str">
        <f t="shared" si="256"/>
        <v/>
      </c>
      <c r="AE156" s="10" t="str">
        <f t="shared" si="231"/>
        <v/>
      </c>
      <c r="AF156" s="10" t="str">
        <f t="shared" si="257"/>
        <v/>
      </c>
      <c r="AG156" s="10" t="str">
        <f t="shared" si="289"/>
        <v/>
      </c>
      <c r="AH156" s="4" t="str">
        <f t="shared" si="258"/>
        <v/>
      </c>
      <c r="AI156" s="35" t="str">
        <f t="shared" si="290"/>
        <v/>
      </c>
      <c r="AJ156" s="108" t="str">
        <f t="shared" si="291"/>
        <v/>
      </c>
      <c r="AK156" s="68" t="str">
        <f t="shared" si="292"/>
        <v/>
      </c>
      <c r="AL156" s="9"/>
      <c r="AM156" s="57" t="e">
        <f t="shared" si="259"/>
        <v>#N/A</v>
      </c>
      <c r="AN156" s="10" t="e">
        <f t="shared" si="260"/>
        <v>#N/A</v>
      </c>
      <c r="AO156" s="40" t="e">
        <f t="shared" si="261"/>
        <v>#N/A</v>
      </c>
      <c r="AP156" s="9"/>
      <c r="AQ156" s="71" t="str">
        <f t="shared" si="262"/>
        <v/>
      </c>
      <c r="AR156" s="10" t="str">
        <f>IF(AND(Sufficient_data="Yes",Include_study="Yes",Subgroup&lt;&gt;""),IF(COUNTIFS(Input!F$2:F155,"="&amp;"Yes",Input!C$2:C155,"="&amp;"Yes",Input!G$2:G155,"="&amp;Subgroup)&gt;0,"",Subgroup),"")</f>
        <v/>
      </c>
      <c r="AS156" s="26" t="str">
        <f t="shared" si="263"/>
        <v/>
      </c>
      <c r="AT156" s="14" t="str">
        <f t="shared" si="264"/>
        <v/>
      </c>
      <c r="AU156" s="10" t="str">
        <f t="shared" si="265"/>
        <v/>
      </c>
      <c r="AV156" s="19" t="str">
        <f t="shared" si="266"/>
        <v/>
      </c>
      <c r="AW156" s="10" t="str">
        <f t="shared" si="267"/>
        <v/>
      </c>
      <c r="AX156" s="10" t="str">
        <f t="shared" si="268"/>
        <v/>
      </c>
      <c r="AY156" s="10" t="str">
        <f t="shared" si="293"/>
        <v/>
      </c>
      <c r="AZ156" s="10" t="str">
        <f t="shared" si="269"/>
        <v/>
      </c>
      <c r="BA156" s="10" t="str">
        <f t="shared" si="270"/>
        <v/>
      </c>
      <c r="BB156" s="10" t="str">
        <f t="shared" si="294"/>
        <v/>
      </c>
      <c r="BC156" s="10" t="str">
        <f t="shared" si="271"/>
        <v/>
      </c>
      <c r="BD156" s="26" t="str">
        <f t="shared" si="272"/>
        <v/>
      </c>
      <c r="BE156" s="10" t="str">
        <f t="shared" si="295"/>
        <v/>
      </c>
      <c r="BF156" s="10" t="str">
        <f t="shared" si="296"/>
        <v/>
      </c>
      <c r="BG156" s="10" t="str">
        <f t="shared" si="273"/>
        <v/>
      </c>
      <c r="BH156" s="10" t="str">
        <f t="shared" si="274"/>
        <v/>
      </c>
      <c r="BI156" s="10" t="str">
        <f t="shared" si="297"/>
        <v/>
      </c>
      <c r="BJ156" s="10" t="str">
        <f t="shared" si="298"/>
        <v/>
      </c>
      <c r="BK156" s="10" t="str">
        <f t="shared" si="275"/>
        <v/>
      </c>
      <c r="BL156" s="10" t="str">
        <f t="shared" si="276"/>
        <v/>
      </c>
      <c r="BM156" s="10" t="str">
        <f t="shared" si="277"/>
        <v/>
      </c>
      <c r="BN156" s="10" t="e">
        <f t="shared" si="278"/>
        <v>#N/A</v>
      </c>
      <c r="BO156" s="10" t="str">
        <f t="shared" si="279"/>
        <v/>
      </c>
      <c r="BP156" s="10" t="str">
        <f t="shared" si="280"/>
        <v/>
      </c>
      <c r="BQ156" s="10" t="str">
        <f t="shared" si="299"/>
        <v/>
      </c>
      <c r="BR156" s="28" t="str">
        <f t="shared" si="281"/>
        <v/>
      </c>
      <c r="BS156" s="40" t="str">
        <f t="shared" si="306"/>
        <v/>
      </c>
      <c r="BX156" s="138"/>
      <c r="BY156" s="10" t="e">
        <f t="shared" si="243"/>
        <v>#N/A</v>
      </c>
      <c r="BZ156" s="10" t="e">
        <f t="shared" si="244"/>
        <v>#N/A</v>
      </c>
      <c r="CA156" s="10" t="str">
        <f t="shared" si="245"/>
        <v/>
      </c>
      <c r="CB156" s="10" t="str">
        <f>IF(AND(Sufficient_data="Yes",Include_study="Yes",Moderator&lt;&gt;""),'Moderator Analysis'!F:F-CL$2,"")</f>
        <v/>
      </c>
      <c r="CC156" s="10" t="str">
        <f>IF(AND(Sufficient_data="Yes",Include_study="Yes",Moderator&lt;&gt;""),'Moderator Analysis'!E:E-CL$3,"")</f>
        <v/>
      </c>
      <c r="CD156" s="40" t="str">
        <f>IF(AND(Sufficient_data="Yes",Include_study="Yes",Moderator&lt;&gt;""),CA:CA*('Moderator Analysis'!F:F-CL$5-CL$4*'Moderator Analysis'!E:E)^2,"")</f>
        <v/>
      </c>
      <c r="CE156" s="9"/>
      <c r="CF156" s="75" t="str">
        <f t="shared" si="282"/>
        <v/>
      </c>
      <c r="CG156" s="18" t="str">
        <f>IF(AND(Sufficient_data="Yes",Include_study="Yes",CF156&lt;&gt;""),'Moderator Analysis'!F:F-'Moderator Analysis'!J$37,"")</f>
        <v/>
      </c>
      <c r="CH156" s="18" t="str">
        <f>IF(AND(Sufficient_data="Yes",Include_study="Yes",CF156&lt;&gt;""),'Moderator Analysis'!E:E-SUMPRODUCT('Moderator Analysis'!E:E,CF:CF)/SUM(CF:CF),"")</f>
        <v/>
      </c>
      <c r="CI156" s="79" t="str">
        <f>IF(AND(Sufficient_data="Yes",Include_study="Yes",CF156&lt;&gt;""),CF:CF*('Moderator Analysis'!F:F-'Moderator Analysis'!J$29-'Moderator Analysis'!J$30*'Moderator Analysis'!E:E)^2,"")</f>
        <v/>
      </c>
      <c r="CN156" s="138"/>
      <c r="CO156" s="140"/>
      <c r="CP156" s="28" t="str">
        <f>IF(AND(Include_study="Yes",Sufficient_data="Yes"),1/'Publication Bias Analysis'!F156^2,"")</f>
        <v/>
      </c>
      <c r="CQ156" s="28" t="str">
        <f>IF(AND(Include_study="Yes",Sufficient_data="Yes"),1/('Publication Bias Analysis'!F:F^2+IF(Additional_model="Fixed effect",0,Calculations!DD$11)),"")</f>
        <v/>
      </c>
      <c r="CR156" s="28" t="str">
        <f>IF(AND(Include_study="Yes",Sufficient_data="Yes"),1/('Publication Bias Analysis'!F:F^2+IF(Additional_model="Fixed effect",0,'Publication Bias Analysis'!L$32)),"")</f>
        <v/>
      </c>
      <c r="CS156" s="28" t="str">
        <f>IF(AND(Include_study="Yes",Sufficient_data="Yes"),'Publication Bias Analysis'!E:E-IF(Trim_and_fill="Off",'Publication Bias Analysis'!I$29,'Publication Bias Analysis'!I$37),"")</f>
        <v/>
      </c>
      <c r="CT156" s="28" t="str">
        <f t="shared" si="300"/>
        <v/>
      </c>
      <c r="CU156" s="28" t="str">
        <f t="shared" si="301"/>
        <v/>
      </c>
      <c r="CV156" s="90" t="str">
        <f t="shared" si="302"/>
        <v/>
      </c>
      <c r="CW156" s="89" t="str">
        <f>IF(AND(Include_study="Yes",Sufficient_data="Yes"),CV:CV+IF(DH:DH&lt;0,-1,1)*COUNTIF(CV$2:CV155,CV:CV),"")</f>
        <v/>
      </c>
      <c r="CX156" s="89" t="str">
        <f>IF(AND(Include_study="Yes",Sufficient_data="Yes"),RANK(DL:DL,DL:DL,1)*IF(DK:DK&lt;0,-1,1)+IF(DK:DK&lt;0,-1,1)*COUNTIF(CV$2:CV155,CV:CV),"")</f>
        <v/>
      </c>
      <c r="CY156" s="89" t="str">
        <f>IF(AND(Include_study="Yes",Sufficient_data="Yes"),RANK(DO:DO,DO:DO,1)*IF(DN:DN&lt;0,-1,1)+IF(DN:DN&lt;0,-1,1)*COUNTIF(CV$2:CV155,CV:CV),"")</f>
        <v/>
      </c>
      <c r="CZ156" s="10" t="e">
        <f>IF(AND(Include_study="Yes",Sufficient_data="Yes"),'Publication Bias Analysis'!E:E,NA())</f>
        <v>#N/A</v>
      </c>
      <c r="DA156" s="40" t="e">
        <f>IF(AND(Include_study="Yes",Sufficient_data="Yes"),'Publication Bias Analysis'!F:F,NA())</f>
        <v>#N/A</v>
      </c>
      <c r="DG156" s="133"/>
      <c r="DH156" s="28" t="str">
        <f>IF(AND(Include_study="Yes",Sufficient_data="Yes"),IF('Publication Bias Analysis'!L$38="Left",CZ:CZ-'Publication Bias Analysis'!I$29,'Publication Bias Analysis'!I$29-'Publication Bias Analysis'!E:E),"")</f>
        <v/>
      </c>
      <c r="DI156" s="28" t="str">
        <f t="shared" si="308"/>
        <v/>
      </c>
      <c r="DJ156" s="40" t="str">
        <f>IF(AND(Include_study="Yes",Sufficient_data="Yes"),1/('Publication Bias Analysis'!F:F^2+IF(Additional_model="Fixed effect",0,$DS$6)),"")</f>
        <v/>
      </c>
      <c r="DK156" s="28" t="str">
        <f>IF(AND(Include_study="Yes",Sufficient_data="Yes"),IF('Publication Bias Analysis'!L$38="Left",CZ:CZ-DS$3,DS$3-'Publication Bias Analysis'!E:E),"")</f>
        <v/>
      </c>
      <c r="DL156" s="28" t="str">
        <f t="shared" si="309"/>
        <v/>
      </c>
      <c r="DM156" s="40" t="str">
        <f>IF(AND(DK156&lt;&gt;"",CW156&lt;=MAX(CW:CW)-DS$7),1/('Publication Bias Analysis'!F:F^2+IF(Additional_model="Fixed effect",0,$DS$13)),"")</f>
        <v/>
      </c>
      <c r="DN156" s="10" t="str">
        <f>IF(AND(Include_study="Yes",Sufficient_data="Yes"),IF('Publication Bias Analysis'!L$38="Left",CZ:CZ-DS$10,DS$10-CZ:CZ),"")</f>
        <v/>
      </c>
      <c r="DO156" s="10" t="str">
        <f t="shared" si="310"/>
        <v/>
      </c>
      <c r="DP156" s="40" t="str">
        <f t="shared" si="303"/>
        <v/>
      </c>
      <c r="EG156" s="133"/>
      <c r="EH156" s="10" t="str">
        <f t="shared" si="304"/>
        <v/>
      </c>
      <c r="EI156" s="40" t="str">
        <f>IF(AND(Include_study="Yes",Sufficient_data="Yes"),Z_score-('Publication Bias Analysis'!P$3+'Publication Bias Analysis'!P$4*Inverse_standard_error),"")</f>
        <v/>
      </c>
      <c r="EK156" s="133"/>
      <c r="EL156" s="10" t="str">
        <f>IF(AND(Include_study="Yes",Sufficient_data="Yes"),(CZ:CZ-SUMPRODUCT(Calculations!CP:CP,'Publication Bias Analysis'!E:E)/SUM(Calculations!CP:CP))/(SQRT(EM:EM)),"")</f>
        <v/>
      </c>
      <c r="EM156" s="10" t="str">
        <f>IF(AND(Include_study="Yes",Sufficient_data="Yes"),'Publication Bias Analysis'!F:F^2-1/(SUM(Calculations!CP:CP)),"")</f>
        <v/>
      </c>
      <c r="EN156" s="14" t="str">
        <f t="shared" si="311"/>
        <v/>
      </c>
      <c r="EO156" s="14" t="str">
        <f t="shared" si="312"/>
        <v/>
      </c>
      <c r="EP156" s="14" t="str">
        <f>IF(AND(Include_study="Yes",Sufficient_data="Yes"),COUNTIFS(EN$2:EN155,"&lt;"&amp;EN156,EO$2:EO155,"&lt;"&amp;EO156)+COUNTIFS(EN157:EN$201,"&lt;"&amp;EN156,EO157:EO$201,"&lt;"&amp;EO156)+COUNTIFS(EN$2:EN155,"&gt;"&amp;EN156,EO$2:EO155,"&gt;"&amp;EO156)+COUNTIFS(EN157:EN$201,"&gt;"&amp;EN156,EO157:EO$201,"&gt;"&amp;EO156),"")</f>
        <v/>
      </c>
      <c r="EQ156" s="83" t="str">
        <f>IF(AND(Include_study="Yes",Sufficient_data="Yes"),COUNTIFS(EN$2:EN155,"&lt;"&amp;EN156,EO$2:EO155,"&gt;"&amp;EO156)+COUNTIFS(EN157:EN$201,"&lt;"&amp;EN156,EO157:EO$201,"&gt;"&amp;EO156)+COUNTIFS(EN$2:EN155,"&gt;"&amp;EN156,EO$2:EO155,"&lt;"&amp;EO156)+COUNTIFS(EN157:EN$201,"&gt;"&amp;EN156,EO157:EO$201,"&lt;"&amp;EO156),"")</f>
        <v/>
      </c>
      <c r="ES156" s="133"/>
      <c r="EX156" s="133"/>
      <c r="EY156" s="10" t="e">
        <f t="shared" si="250"/>
        <v>#N/A</v>
      </c>
      <c r="EZ156" s="10" t="e">
        <f t="shared" si="251"/>
        <v>#N/A</v>
      </c>
      <c r="FA156" s="10" t="str">
        <f t="shared" si="252"/>
        <v/>
      </c>
      <c r="FB156" s="40" t="str">
        <f>IF(AND(Include_study="Yes",Sufficient_data="Yes"),Z_score-('Publication Bias Analysis'!AK184+'Publication Bias Analysis'!AK$31*Inverse_standard_error),"")</f>
        <v/>
      </c>
      <c r="FH156" s="133"/>
      <c r="FI156" s="14" t="str">
        <f>IF(Z_score&lt;&gt;"",RANK('Publication Bias Analysis'!AS:AS,'Publication Bias Analysis'!AS:AS,1)+COUNTIF('Publication Bias Analysis'!AS$2:AS155,'Publication Bias Analysis'!AS156),"")</f>
        <v/>
      </c>
      <c r="FJ156" s="10" t="str">
        <f t="shared" si="305"/>
        <v/>
      </c>
      <c r="FK156" s="10" t="e">
        <f>IF(AND(Include_study="Yes",Sufficient_data="Yes"),'Publication Bias Analysis'!AR156,NA())</f>
        <v>#N/A</v>
      </c>
      <c r="FL156" s="28" t="e">
        <f>IF(AND(Include_study="Yes",Sufficient_data="Yes"),'Publication Bias Analysis'!AS156,NA())</f>
        <v>#N/A</v>
      </c>
      <c r="FM156" s="10" t="str">
        <f>IF(AND(Include_study="Yes",Sufficient_data="Yes"),'Publication Bias Analysis'!AR:AR-AVERAGE('Publication Bias Analysis'!AR:AR),"")</f>
        <v/>
      </c>
      <c r="FN156" s="40" t="str">
        <f>IF(AND(Include_study="Yes",Sufficient_data="Yes"),FL:FL-('Publication Bias Analysis'!AV$30+FK:FK*'Publication Bias Analysis'!AV$31),"")</f>
        <v/>
      </c>
      <c r="FT156" s="133"/>
      <c r="FU156" s="10" t="str">
        <f t="shared" si="254"/>
        <v/>
      </c>
      <c r="FV156" s="19" t="str">
        <f t="shared" si="283"/>
        <v/>
      </c>
      <c r="FW156" s="40" t="str">
        <f t="shared" si="307"/>
        <v/>
      </c>
    </row>
    <row r="157" spans="1:179" x14ac:dyDescent="0.2">
      <c r="A157" s="129"/>
      <c r="B157" s="26" t="str">
        <f t="shared" si="255"/>
        <v/>
      </c>
      <c r="C157" s="26" t="str">
        <f>IF(B157&lt;&gt;"",IF(B157=0,COUNTIF(B$2:B156,0)+1,COUNTIF(B$2:B156,B157)+B157+COUNTIF(B:B,0)),"")</f>
        <v/>
      </c>
      <c r="D157" s="26" t="str">
        <f t="shared" si="216"/>
        <v/>
      </c>
      <c r="E157" s="10" t="str">
        <f>IF(AND(Sufficient_data="Yes",Include_study="Yes",Input!Study_name&lt;&gt;""),Input!Study_name,"")</f>
        <v/>
      </c>
      <c r="F157" s="10" t="str">
        <f>IF(AND(Sufficient_data="Yes",Include_study="Yes"),Input!Correlation,"")</f>
        <v/>
      </c>
      <c r="G157" s="10" t="str">
        <f t="shared" si="217"/>
        <v/>
      </c>
      <c r="H157" s="10" t="str">
        <f>IF(AND(Sufficient_data="Yes",Include_study="Yes"),Input!Number_of_subjects,"")</f>
        <v/>
      </c>
      <c r="I157" s="10" t="str">
        <f t="shared" si="218"/>
        <v/>
      </c>
      <c r="J157" s="10" t="str">
        <f t="shared" si="219"/>
        <v/>
      </c>
      <c r="K157" s="10" t="str">
        <f t="shared" si="220"/>
        <v/>
      </c>
      <c r="L157" s="10" t="str">
        <f t="shared" si="221"/>
        <v/>
      </c>
      <c r="M157" s="10" t="str">
        <f t="shared" si="284"/>
        <v/>
      </c>
      <c r="N157" s="10" t="str">
        <f t="shared" si="285"/>
        <v/>
      </c>
      <c r="O157" s="106" t="str">
        <f t="shared" si="286"/>
        <v/>
      </c>
      <c r="P157" s="68" t="str">
        <f t="shared" si="287"/>
        <v/>
      </c>
      <c r="R157" s="57" t="e">
        <f t="shared" si="226"/>
        <v>#N/A</v>
      </c>
      <c r="S157" s="10" t="e">
        <f t="shared" si="227"/>
        <v>#N/A</v>
      </c>
      <c r="T157" s="40" t="e">
        <f t="shared" si="228"/>
        <v>#N/A</v>
      </c>
      <c r="Y157" s="129"/>
      <c r="Z157" s="26" t="str">
        <f t="shared" si="288"/>
        <v/>
      </c>
      <c r="AA157" s="26" t="str">
        <f>IF(AND(Sufficient_data="Yes",Include_study="Yes",Input!Study_name&lt;&gt;"",Subgroup&lt;&gt;""),Input!Study_name,"")</f>
        <v/>
      </c>
      <c r="AB157" s="10" t="str">
        <f t="shared" si="230"/>
        <v/>
      </c>
      <c r="AC157" s="10" t="str">
        <f>IF(AND(Sufficient_data="Yes",Include_study="Yes",Subgroup&lt;&gt;""),Input!Correlation,"")</f>
        <v/>
      </c>
      <c r="AD157" s="10" t="str">
        <f t="shared" si="256"/>
        <v/>
      </c>
      <c r="AE157" s="10" t="str">
        <f t="shared" si="231"/>
        <v/>
      </c>
      <c r="AF157" s="10" t="str">
        <f t="shared" si="257"/>
        <v/>
      </c>
      <c r="AG157" s="10" t="str">
        <f t="shared" si="289"/>
        <v/>
      </c>
      <c r="AH157" s="4" t="str">
        <f t="shared" si="258"/>
        <v/>
      </c>
      <c r="AI157" s="35" t="str">
        <f t="shared" si="290"/>
        <v/>
      </c>
      <c r="AJ157" s="108" t="str">
        <f t="shared" si="291"/>
        <v/>
      </c>
      <c r="AK157" s="68" t="str">
        <f t="shared" si="292"/>
        <v/>
      </c>
      <c r="AL157" s="9"/>
      <c r="AM157" s="57" t="e">
        <f t="shared" si="259"/>
        <v>#N/A</v>
      </c>
      <c r="AN157" s="10" t="e">
        <f t="shared" si="260"/>
        <v>#N/A</v>
      </c>
      <c r="AO157" s="40" t="e">
        <f t="shared" si="261"/>
        <v>#N/A</v>
      </c>
      <c r="AP157" s="9"/>
      <c r="AQ157" s="71" t="str">
        <f t="shared" si="262"/>
        <v/>
      </c>
      <c r="AR157" s="10" t="str">
        <f>IF(AND(Sufficient_data="Yes",Include_study="Yes",Subgroup&lt;&gt;""),IF(COUNTIFS(Input!F$2:F156,"="&amp;"Yes",Input!C$2:C156,"="&amp;"Yes",Input!G$2:G156,"="&amp;Subgroup)&gt;0,"",Subgroup),"")</f>
        <v/>
      </c>
      <c r="AS157" s="26" t="str">
        <f t="shared" si="263"/>
        <v/>
      </c>
      <c r="AT157" s="14" t="str">
        <f t="shared" si="264"/>
        <v/>
      </c>
      <c r="AU157" s="10" t="str">
        <f t="shared" si="265"/>
        <v/>
      </c>
      <c r="AV157" s="19" t="str">
        <f t="shared" si="266"/>
        <v/>
      </c>
      <c r="AW157" s="10" t="str">
        <f t="shared" si="267"/>
        <v/>
      </c>
      <c r="AX157" s="10" t="str">
        <f t="shared" si="268"/>
        <v/>
      </c>
      <c r="AY157" s="10" t="str">
        <f t="shared" si="293"/>
        <v/>
      </c>
      <c r="AZ157" s="10" t="str">
        <f t="shared" si="269"/>
        <v/>
      </c>
      <c r="BA157" s="10" t="str">
        <f t="shared" si="270"/>
        <v/>
      </c>
      <c r="BB157" s="10" t="str">
        <f t="shared" si="294"/>
        <v/>
      </c>
      <c r="BC157" s="10" t="str">
        <f t="shared" si="271"/>
        <v/>
      </c>
      <c r="BD157" s="26" t="str">
        <f t="shared" si="272"/>
        <v/>
      </c>
      <c r="BE157" s="10" t="str">
        <f t="shared" si="295"/>
        <v/>
      </c>
      <c r="BF157" s="10" t="str">
        <f t="shared" si="296"/>
        <v/>
      </c>
      <c r="BG157" s="10" t="str">
        <f t="shared" si="273"/>
        <v/>
      </c>
      <c r="BH157" s="10" t="str">
        <f t="shared" si="274"/>
        <v/>
      </c>
      <c r="BI157" s="10" t="str">
        <f t="shared" si="297"/>
        <v/>
      </c>
      <c r="BJ157" s="10" t="str">
        <f t="shared" si="298"/>
        <v/>
      </c>
      <c r="BK157" s="10" t="str">
        <f t="shared" si="275"/>
        <v/>
      </c>
      <c r="BL157" s="10" t="str">
        <f t="shared" si="276"/>
        <v/>
      </c>
      <c r="BM157" s="10" t="str">
        <f t="shared" si="277"/>
        <v/>
      </c>
      <c r="BN157" s="10" t="e">
        <f t="shared" si="278"/>
        <v>#N/A</v>
      </c>
      <c r="BO157" s="10" t="str">
        <f t="shared" si="279"/>
        <v/>
      </c>
      <c r="BP157" s="10" t="str">
        <f t="shared" si="280"/>
        <v/>
      </c>
      <c r="BQ157" s="10" t="str">
        <f t="shared" si="299"/>
        <v/>
      </c>
      <c r="BR157" s="28" t="str">
        <f t="shared" si="281"/>
        <v/>
      </c>
      <c r="BS157" s="40" t="str">
        <f t="shared" si="306"/>
        <v/>
      </c>
      <c r="BX157" s="138"/>
      <c r="BY157" s="10" t="e">
        <f t="shared" si="243"/>
        <v>#N/A</v>
      </c>
      <c r="BZ157" s="10" t="e">
        <f t="shared" si="244"/>
        <v>#N/A</v>
      </c>
      <c r="CA157" s="10" t="str">
        <f t="shared" si="245"/>
        <v/>
      </c>
      <c r="CB157" s="10" t="str">
        <f>IF(AND(Sufficient_data="Yes",Include_study="Yes",Moderator&lt;&gt;""),'Moderator Analysis'!F:F-CL$2,"")</f>
        <v/>
      </c>
      <c r="CC157" s="10" t="str">
        <f>IF(AND(Sufficient_data="Yes",Include_study="Yes",Moderator&lt;&gt;""),'Moderator Analysis'!E:E-CL$3,"")</f>
        <v/>
      </c>
      <c r="CD157" s="40" t="str">
        <f>IF(AND(Sufficient_data="Yes",Include_study="Yes",Moderator&lt;&gt;""),CA:CA*('Moderator Analysis'!F:F-CL$5-CL$4*'Moderator Analysis'!E:E)^2,"")</f>
        <v/>
      </c>
      <c r="CE157" s="9"/>
      <c r="CF157" s="75" t="str">
        <f t="shared" si="282"/>
        <v/>
      </c>
      <c r="CG157" s="18" t="str">
        <f>IF(AND(Sufficient_data="Yes",Include_study="Yes",CF157&lt;&gt;""),'Moderator Analysis'!F:F-'Moderator Analysis'!J$37,"")</f>
        <v/>
      </c>
      <c r="CH157" s="18" t="str">
        <f>IF(AND(Sufficient_data="Yes",Include_study="Yes",CF157&lt;&gt;""),'Moderator Analysis'!E:E-SUMPRODUCT('Moderator Analysis'!E:E,CF:CF)/SUM(CF:CF),"")</f>
        <v/>
      </c>
      <c r="CI157" s="79" t="str">
        <f>IF(AND(Sufficient_data="Yes",Include_study="Yes",CF157&lt;&gt;""),CF:CF*('Moderator Analysis'!F:F-'Moderator Analysis'!J$29-'Moderator Analysis'!J$30*'Moderator Analysis'!E:E)^2,"")</f>
        <v/>
      </c>
      <c r="CN157" s="138"/>
      <c r="CO157" s="140"/>
      <c r="CP157" s="28" t="str">
        <f>IF(AND(Include_study="Yes",Sufficient_data="Yes"),1/'Publication Bias Analysis'!F157^2,"")</f>
        <v/>
      </c>
      <c r="CQ157" s="28" t="str">
        <f>IF(AND(Include_study="Yes",Sufficient_data="Yes"),1/('Publication Bias Analysis'!F:F^2+IF(Additional_model="Fixed effect",0,Calculations!DD$11)),"")</f>
        <v/>
      </c>
      <c r="CR157" s="28" t="str">
        <f>IF(AND(Include_study="Yes",Sufficient_data="Yes"),1/('Publication Bias Analysis'!F:F^2+IF(Additional_model="Fixed effect",0,'Publication Bias Analysis'!L$32)),"")</f>
        <v/>
      </c>
      <c r="CS157" s="28" t="str">
        <f>IF(AND(Include_study="Yes",Sufficient_data="Yes"),'Publication Bias Analysis'!E:E-IF(Trim_and_fill="Off",'Publication Bias Analysis'!I$29,'Publication Bias Analysis'!I$37),"")</f>
        <v/>
      </c>
      <c r="CT157" s="28" t="str">
        <f t="shared" si="300"/>
        <v/>
      </c>
      <c r="CU157" s="28" t="str">
        <f t="shared" si="301"/>
        <v/>
      </c>
      <c r="CV157" s="90" t="str">
        <f t="shared" si="302"/>
        <v/>
      </c>
      <c r="CW157" s="89" t="str">
        <f>IF(AND(Include_study="Yes",Sufficient_data="Yes"),CV:CV+IF(DH:DH&lt;0,-1,1)*COUNTIF(CV$2:CV156,CV:CV),"")</f>
        <v/>
      </c>
      <c r="CX157" s="89" t="str">
        <f>IF(AND(Include_study="Yes",Sufficient_data="Yes"),RANK(DL:DL,DL:DL,1)*IF(DK:DK&lt;0,-1,1)+IF(DK:DK&lt;0,-1,1)*COUNTIF(CV$2:CV156,CV:CV),"")</f>
        <v/>
      </c>
      <c r="CY157" s="89" t="str">
        <f>IF(AND(Include_study="Yes",Sufficient_data="Yes"),RANK(DO:DO,DO:DO,1)*IF(DN:DN&lt;0,-1,1)+IF(DN:DN&lt;0,-1,1)*COUNTIF(CV$2:CV156,CV:CV),"")</f>
        <v/>
      </c>
      <c r="CZ157" s="10" t="e">
        <f>IF(AND(Include_study="Yes",Sufficient_data="Yes"),'Publication Bias Analysis'!E:E,NA())</f>
        <v>#N/A</v>
      </c>
      <c r="DA157" s="40" t="e">
        <f>IF(AND(Include_study="Yes",Sufficient_data="Yes"),'Publication Bias Analysis'!F:F,NA())</f>
        <v>#N/A</v>
      </c>
      <c r="DG157" s="133"/>
      <c r="DH157" s="28" t="str">
        <f>IF(AND(Include_study="Yes",Sufficient_data="Yes"),IF('Publication Bias Analysis'!L$38="Left",CZ:CZ-'Publication Bias Analysis'!I$29,'Publication Bias Analysis'!I$29-'Publication Bias Analysis'!E:E),"")</f>
        <v/>
      </c>
      <c r="DI157" s="28" t="str">
        <f t="shared" si="308"/>
        <v/>
      </c>
      <c r="DJ157" s="40" t="str">
        <f>IF(AND(Include_study="Yes",Sufficient_data="Yes"),1/('Publication Bias Analysis'!F:F^2+IF(Additional_model="Fixed effect",0,$DS$6)),"")</f>
        <v/>
      </c>
      <c r="DK157" s="28" t="str">
        <f>IF(AND(Include_study="Yes",Sufficient_data="Yes"),IF('Publication Bias Analysis'!L$38="Left",CZ:CZ-DS$3,DS$3-'Publication Bias Analysis'!E:E),"")</f>
        <v/>
      </c>
      <c r="DL157" s="28" t="str">
        <f t="shared" si="309"/>
        <v/>
      </c>
      <c r="DM157" s="40" t="str">
        <f>IF(AND(DK157&lt;&gt;"",CW157&lt;=MAX(CW:CW)-DS$7),1/('Publication Bias Analysis'!F:F^2+IF(Additional_model="Fixed effect",0,$DS$13)),"")</f>
        <v/>
      </c>
      <c r="DN157" s="10" t="str">
        <f>IF(AND(Include_study="Yes",Sufficient_data="Yes"),IF('Publication Bias Analysis'!L$38="Left",CZ:CZ-DS$10,DS$10-CZ:CZ),"")</f>
        <v/>
      </c>
      <c r="DO157" s="10" t="str">
        <f t="shared" si="310"/>
        <v/>
      </c>
      <c r="DP157" s="40" t="str">
        <f t="shared" si="303"/>
        <v/>
      </c>
      <c r="EG157" s="133"/>
      <c r="EH157" s="10" t="str">
        <f t="shared" si="304"/>
        <v/>
      </c>
      <c r="EI157" s="40" t="str">
        <f>IF(AND(Include_study="Yes",Sufficient_data="Yes"),Z_score-('Publication Bias Analysis'!P$3+'Publication Bias Analysis'!P$4*Inverse_standard_error),"")</f>
        <v/>
      </c>
      <c r="EK157" s="133"/>
      <c r="EL157" s="10" t="str">
        <f>IF(AND(Include_study="Yes",Sufficient_data="Yes"),(CZ:CZ-SUMPRODUCT(Calculations!CP:CP,'Publication Bias Analysis'!E:E)/SUM(Calculations!CP:CP))/(SQRT(EM:EM)),"")</f>
        <v/>
      </c>
      <c r="EM157" s="10" t="str">
        <f>IF(AND(Include_study="Yes",Sufficient_data="Yes"),'Publication Bias Analysis'!F:F^2-1/(SUM(Calculations!CP:CP)),"")</f>
        <v/>
      </c>
      <c r="EN157" s="14" t="str">
        <f t="shared" si="311"/>
        <v/>
      </c>
      <c r="EO157" s="14" t="str">
        <f t="shared" si="312"/>
        <v/>
      </c>
      <c r="EP157" s="14" t="str">
        <f>IF(AND(Include_study="Yes",Sufficient_data="Yes"),COUNTIFS(EN$2:EN156,"&lt;"&amp;EN157,EO$2:EO156,"&lt;"&amp;EO157)+COUNTIFS(EN158:EN$201,"&lt;"&amp;EN157,EO158:EO$201,"&lt;"&amp;EO157)+COUNTIFS(EN$2:EN156,"&gt;"&amp;EN157,EO$2:EO156,"&gt;"&amp;EO157)+COUNTIFS(EN158:EN$201,"&gt;"&amp;EN157,EO158:EO$201,"&gt;"&amp;EO157),"")</f>
        <v/>
      </c>
      <c r="EQ157" s="83" t="str">
        <f>IF(AND(Include_study="Yes",Sufficient_data="Yes"),COUNTIFS(EN$2:EN156,"&lt;"&amp;EN157,EO$2:EO156,"&gt;"&amp;EO157)+COUNTIFS(EN158:EN$201,"&lt;"&amp;EN157,EO158:EO$201,"&gt;"&amp;EO157)+COUNTIFS(EN$2:EN156,"&gt;"&amp;EN157,EO$2:EO156,"&lt;"&amp;EO157)+COUNTIFS(EN158:EN$201,"&gt;"&amp;EN157,EO158:EO$201,"&lt;"&amp;EO157),"")</f>
        <v/>
      </c>
      <c r="ES157" s="133"/>
      <c r="EX157" s="133"/>
      <c r="EY157" s="10" t="e">
        <f t="shared" si="250"/>
        <v>#N/A</v>
      </c>
      <c r="EZ157" s="10" t="e">
        <f t="shared" si="251"/>
        <v>#N/A</v>
      </c>
      <c r="FA157" s="10" t="str">
        <f t="shared" si="252"/>
        <v/>
      </c>
      <c r="FB157" s="40" t="str">
        <f>IF(AND(Include_study="Yes",Sufficient_data="Yes"),Z_score-('Publication Bias Analysis'!AK185+'Publication Bias Analysis'!AK$31*Inverse_standard_error),"")</f>
        <v/>
      </c>
      <c r="FH157" s="133"/>
      <c r="FI157" s="14" t="str">
        <f>IF(Z_score&lt;&gt;"",RANK('Publication Bias Analysis'!AS:AS,'Publication Bias Analysis'!AS:AS,1)+COUNTIF('Publication Bias Analysis'!AS$2:AS156,'Publication Bias Analysis'!AS157),"")</f>
        <v/>
      </c>
      <c r="FJ157" s="10" t="str">
        <f t="shared" si="305"/>
        <v/>
      </c>
      <c r="FK157" s="10" t="e">
        <f>IF(AND(Include_study="Yes",Sufficient_data="Yes"),'Publication Bias Analysis'!AR157,NA())</f>
        <v>#N/A</v>
      </c>
      <c r="FL157" s="28" t="e">
        <f>IF(AND(Include_study="Yes",Sufficient_data="Yes"),'Publication Bias Analysis'!AS157,NA())</f>
        <v>#N/A</v>
      </c>
      <c r="FM157" s="10" t="str">
        <f>IF(AND(Include_study="Yes",Sufficient_data="Yes"),'Publication Bias Analysis'!AR:AR-AVERAGE('Publication Bias Analysis'!AR:AR),"")</f>
        <v/>
      </c>
      <c r="FN157" s="40" t="str">
        <f>IF(AND(Include_study="Yes",Sufficient_data="Yes"),FL:FL-('Publication Bias Analysis'!AV$30+FK:FK*'Publication Bias Analysis'!AV$31),"")</f>
        <v/>
      </c>
      <c r="FT157" s="133"/>
      <c r="FU157" s="10" t="str">
        <f t="shared" si="254"/>
        <v/>
      </c>
      <c r="FV157" s="19" t="str">
        <f t="shared" si="283"/>
        <v/>
      </c>
      <c r="FW157" s="40" t="str">
        <f t="shared" si="307"/>
        <v/>
      </c>
    </row>
    <row r="158" spans="1:179" x14ac:dyDescent="0.2">
      <c r="A158" s="129"/>
      <c r="B158" s="26" t="str">
        <f t="shared" si="255"/>
        <v/>
      </c>
      <c r="C158" s="26" t="str">
        <f>IF(B158&lt;&gt;"",IF(B158=0,COUNTIF(B$2:B157,0)+1,COUNTIF(B$2:B157,B158)+B158+COUNTIF(B:B,0)),"")</f>
        <v/>
      </c>
      <c r="D158" s="26" t="str">
        <f t="shared" si="216"/>
        <v/>
      </c>
      <c r="E158" s="10" t="str">
        <f>IF(AND(Sufficient_data="Yes",Include_study="Yes",Input!Study_name&lt;&gt;""),Input!Study_name,"")</f>
        <v/>
      </c>
      <c r="F158" s="10" t="str">
        <f>IF(AND(Sufficient_data="Yes",Include_study="Yes"),Input!Correlation,"")</f>
        <v/>
      </c>
      <c r="G158" s="10" t="str">
        <f t="shared" si="217"/>
        <v/>
      </c>
      <c r="H158" s="10" t="str">
        <f>IF(AND(Sufficient_data="Yes",Include_study="Yes"),Input!Number_of_subjects,"")</f>
        <v/>
      </c>
      <c r="I158" s="10" t="str">
        <f t="shared" si="218"/>
        <v/>
      </c>
      <c r="J158" s="10" t="str">
        <f t="shared" si="219"/>
        <v/>
      </c>
      <c r="K158" s="10" t="str">
        <f t="shared" si="220"/>
        <v/>
      </c>
      <c r="L158" s="10" t="str">
        <f t="shared" si="221"/>
        <v/>
      </c>
      <c r="M158" s="10" t="str">
        <f t="shared" si="284"/>
        <v/>
      </c>
      <c r="N158" s="10" t="str">
        <f t="shared" si="285"/>
        <v/>
      </c>
      <c r="O158" s="106" t="str">
        <f t="shared" si="286"/>
        <v/>
      </c>
      <c r="P158" s="68" t="str">
        <f t="shared" si="287"/>
        <v/>
      </c>
      <c r="R158" s="57" t="e">
        <f t="shared" si="226"/>
        <v>#N/A</v>
      </c>
      <c r="S158" s="10" t="e">
        <f t="shared" si="227"/>
        <v>#N/A</v>
      </c>
      <c r="T158" s="40" t="e">
        <f t="shared" si="228"/>
        <v>#N/A</v>
      </c>
      <c r="Y158" s="129"/>
      <c r="Z158" s="26" t="str">
        <f t="shared" si="288"/>
        <v/>
      </c>
      <c r="AA158" s="26" t="str">
        <f>IF(AND(Sufficient_data="Yes",Include_study="Yes",Input!Study_name&lt;&gt;"",Subgroup&lt;&gt;""),Input!Study_name,"")</f>
        <v/>
      </c>
      <c r="AB158" s="10" t="str">
        <f t="shared" si="230"/>
        <v/>
      </c>
      <c r="AC158" s="10" t="str">
        <f>IF(AND(Sufficient_data="Yes",Include_study="Yes",Subgroup&lt;&gt;""),Input!Correlation,"")</f>
        <v/>
      </c>
      <c r="AD158" s="10" t="str">
        <f t="shared" si="256"/>
        <v/>
      </c>
      <c r="AE158" s="10" t="str">
        <f t="shared" si="231"/>
        <v/>
      </c>
      <c r="AF158" s="10" t="str">
        <f t="shared" si="257"/>
        <v/>
      </c>
      <c r="AG158" s="10" t="str">
        <f t="shared" si="289"/>
        <v/>
      </c>
      <c r="AH158" s="4" t="str">
        <f t="shared" si="258"/>
        <v/>
      </c>
      <c r="AI158" s="35" t="str">
        <f t="shared" si="290"/>
        <v/>
      </c>
      <c r="AJ158" s="108" t="str">
        <f t="shared" si="291"/>
        <v/>
      </c>
      <c r="AK158" s="68" t="str">
        <f t="shared" si="292"/>
        <v/>
      </c>
      <c r="AL158" s="9"/>
      <c r="AM158" s="57" t="e">
        <f t="shared" si="259"/>
        <v>#N/A</v>
      </c>
      <c r="AN158" s="10" t="e">
        <f t="shared" si="260"/>
        <v>#N/A</v>
      </c>
      <c r="AO158" s="40" t="e">
        <f t="shared" si="261"/>
        <v>#N/A</v>
      </c>
      <c r="AP158" s="9"/>
      <c r="AQ158" s="71" t="str">
        <f t="shared" si="262"/>
        <v/>
      </c>
      <c r="AR158" s="10" t="str">
        <f>IF(AND(Sufficient_data="Yes",Include_study="Yes",Subgroup&lt;&gt;""),IF(COUNTIFS(Input!F$2:F157,"="&amp;"Yes",Input!C$2:C157,"="&amp;"Yes",Input!G$2:G157,"="&amp;Subgroup)&gt;0,"",Subgroup),"")</f>
        <v/>
      </c>
      <c r="AS158" s="26" t="str">
        <f t="shared" si="263"/>
        <v/>
      </c>
      <c r="AT158" s="14" t="str">
        <f t="shared" si="264"/>
        <v/>
      </c>
      <c r="AU158" s="10" t="str">
        <f t="shared" si="265"/>
        <v/>
      </c>
      <c r="AV158" s="19" t="str">
        <f t="shared" si="266"/>
        <v/>
      </c>
      <c r="AW158" s="10" t="str">
        <f t="shared" si="267"/>
        <v/>
      </c>
      <c r="AX158" s="10" t="str">
        <f t="shared" si="268"/>
        <v/>
      </c>
      <c r="AY158" s="10" t="str">
        <f t="shared" si="293"/>
        <v/>
      </c>
      <c r="AZ158" s="10" t="str">
        <f t="shared" si="269"/>
        <v/>
      </c>
      <c r="BA158" s="10" t="str">
        <f t="shared" si="270"/>
        <v/>
      </c>
      <c r="BB158" s="10" t="str">
        <f t="shared" si="294"/>
        <v/>
      </c>
      <c r="BC158" s="10" t="str">
        <f t="shared" si="271"/>
        <v/>
      </c>
      <c r="BD158" s="26" t="str">
        <f t="shared" si="272"/>
        <v/>
      </c>
      <c r="BE158" s="10" t="str">
        <f t="shared" si="295"/>
        <v/>
      </c>
      <c r="BF158" s="10" t="str">
        <f t="shared" si="296"/>
        <v/>
      </c>
      <c r="BG158" s="10" t="str">
        <f t="shared" si="273"/>
        <v/>
      </c>
      <c r="BH158" s="10" t="str">
        <f t="shared" si="274"/>
        <v/>
      </c>
      <c r="BI158" s="10" t="str">
        <f t="shared" si="297"/>
        <v/>
      </c>
      <c r="BJ158" s="10" t="str">
        <f t="shared" si="298"/>
        <v/>
      </c>
      <c r="BK158" s="10" t="str">
        <f t="shared" si="275"/>
        <v/>
      </c>
      <c r="BL158" s="10" t="str">
        <f t="shared" si="276"/>
        <v/>
      </c>
      <c r="BM158" s="10" t="str">
        <f t="shared" si="277"/>
        <v/>
      </c>
      <c r="BN158" s="10" t="e">
        <f t="shared" si="278"/>
        <v>#N/A</v>
      </c>
      <c r="BO158" s="10" t="str">
        <f t="shared" si="279"/>
        <v/>
      </c>
      <c r="BP158" s="10" t="str">
        <f t="shared" si="280"/>
        <v/>
      </c>
      <c r="BQ158" s="10" t="str">
        <f t="shared" si="299"/>
        <v/>
      </c>
      <c r="BR158" s="28" t="str">
        <f t="shared" si="281"/>
        <v/>
      </c>
      <c r="BS158" s="40" t="str">
        <f t="shared" si="306"/>
        <v/>
      </c>
      <c r="BX158" s="138"/>
      <c r="BY158" s="10" t="e">
        <f t="shared" si="243"/>
        <v>#N/A</v>
      </c>
      <c r="BZ158" s="10" t="e">
        <f t="shared" si="244"/>
        <v>#N/A</v>
      </c>
      <c r="CA158" s="10" t="str">
        <f t="shared" si="245"/>
        <v/>
      </c>
      <c r="CB158" s="10" t="str">
        <f>IF(AND(Sufficient_data="Yes",Include_study="Yes",Moderator&lt;&gt;""),'Moderator Analysis'!F:F-CL$2,"")</f>
        <v/>
      </c>
      <c r="CC158" s="10" t="str">
        <f>IF(AND(Sufficient_data="Yes",Include_study="Yes",Moderator&lt;&gt;""),'Moderator Analysis'!E:E-CL$3,"")</f>
        <v/>
      </c>
      <c r="CD158" s="40" t="str">
        <f>IF(AND(Sufficient_data="Yes",Include_study="Yes",Moderator&lt;&gt;""),CA:CA*('Moderator Analysis'!F:F-CL$5-CL$4*'Moderator Analysis'!E:E)^2,"")</f>
        <v/>
      </c>
      <c r="CE158" s="9"/>
      <c r="CF158" s="75" t="str">
        <f t="shared" si="282"/>
        <v/>
      </c>
      <c r="CG158" s="18" t="str">
        <f>IF(AND(Sufficient_data="Yes",Include_study="Yes",CF158&lt;&gt;""),'Moderator Analysis'!F:F-'Moderator Analysis'!J$37,"")</f>
        <v/>
      </c>
      <c r="CH158" s="18" t="str">
        <f>IF(AND(Sufficient_data="Yes",Include_study="Yes",CF158&lt;&gt;""),'Moderator Analysis'!E:E-SUMPRODUCT('Moderator Analysis'!E:E,CF:CF)/SUM(CF:CF),"")</f>
        <v/>
      </c>
      <c r="CI158" s="79" t="str">
        <f>IF(AND(Sufficient_data="Yes",Include_study="Yes",CF158&lt;&gt;""),CF:CF*('Moderator Analysis'!F:F-'Moderator Analysis'!J$29-'Moderator Analysis'!J$30*'Moderator Analysis'!E:E)^2,"")</f>
        <v/>
      </c>
      <c r="CN158" s="138"/>
      <c r="CO158" s="140"/>
      <c r="CP158" s="28" t="str">
        <f>IF(AND(Include_study="Yes",Sufficient_data="Yes"),1/'Publication Bias Analysis'!F158^2,"")</f>
        <v/>
      </c>
      <c r="CQ158" s="28" t="str">
        <f>IF(AND(Include_study="Yes",Sufficient_data="Yes"),1/('Publication Bias Analysis'!F:F^2+IF(Additional_model="Fixed effect",0,Calculations!DD$11)),"")</f>
        <v/>
      </c>
      <c r="CR158" s="28" t="str">
        <f>IF(AND(Include_study="Yes",Sufficient_data="Yes"),1/('Publication Bias Analysis'!F:F^2+IF(Additional_model="Fixed effect",0,'Publication Bias Analysis'!L$32)),"")</f>
        <v/>
      </c>
      <c r="CS158" s="28" t="str">
        <f>IF(AND(Include_study="Yes",Sufficient_data="Yes"),'Publication Bias Analysis'!E:E-IF(Trim_and_fill="Off",'Publication Bias Analysis'!I$29,'Publication Bias Analysis'!I$37),"")</f>
        <v/>
      </c>
      <c r="CT158" s="28" t="str">
        <f t="shared" si="300"/>
        <v/>
      </c>
      <c r="CU158" s="28" t="str">
        <f t="shared" si="301"/>
        <v/>
      </c>
      <c r="CV158" s="90" t="str">
        <f t="shared" si="302"/>
        <v/>
      </c>
      <c r="CW158" s="89" t="str">
        <f>IF(AND(Include_study="Yes",Sufficient_data="Yes"),CV:CV+IF(DH:DH&lt;0,-1,1)*COUNTIF(CV$2:CV157,CV:CV),"")</f>
        <v/>
      </c>
      <c r="CX158" s="89" t="str">
        <f>IF(AND(Include_study="Yes",Sufficient_data="Yes"),RANK(DL:DL,DL:DL,1)*IF(DK:DK&lt;0,-1,1)+IF(DK:DK&lt;0,-1,1)*COUNTIF(CV$2:CV157,CV:CV),"")</f>
        <v/>
      </c>
      <c r="CY158" s="89" t="str">
        <f>IF(AND(Include_study="Yes",Sufficient_data="Yes"),RANK(DO:DO,DO:DO,1)*IF(DN:DN&lt;0,-1,1)+IF(DN:DN&lt;0,-1,1)*COUNTIF(CV$2:CV157,CV:CV),"")</f>
        <v/>
      </c>
      <c r="CZ158" s="10" t="e">
        <f>IF(AND(Include_study="Yes",Sufficient_data="Yes"),'Publication Bias Analysis'!E:E,NA())</f>
        <v>#N/A</v>
      </c>
      <c r="DA158" s="40" t="e">
        <f>IF(AND(Include_study="Yes",Sufficient_data="Yes"),'Publication Bias Analysis'!F:F,NA())</f>
        <v>#N/A</v>
      </c>
      <c r="DG158" s="133"/>
      <c r="DH158" s="28" t="str">
        <f>IF(AND(Include_study="Yes",Sufficient_data="Yes"),IF('Publication Bias Analysis'!L$38="Left",CZ:CZ-'Publication Bias Analysis'!I$29,'Publication Bias Analysis'!I$29-'Publication Bias Analysis'!E:E),"")</f>
        <v/>
      </c>
      <c r="DI158" s="28" t="str">
        <f t="shared" si="308"/>
        <v/>
      </c>
      <c r="DJ158" s="40" t="str">
        <f>IF(AND(Include_study="Yes",Sufficient_data="Yes"),1/('Publication Bias Analysis'!F:F^2+IF(Additional_model="Fixed effect",0,$DS$6)),"")</f>
        <v/>
      </c>
      <c r="DK158" s="28" t="str">
        <f>IF(AND(Include_study="Yes",Sufficient_data="Yes"),IF('Publication Bias Analysis'!L$38="Left",CZ:CZ-DS$3,DS$3-'Publication Bias Analysis'!E:E),"")</f>
        <v/>
      </c>
      <c r="DL158" s="28" t="str">
        <f t="shared" si="309"/>
        <v/>
      </c>
      <c r="DM158" s="40" t="str">
        <f>IF(AND(DK158&lt;&gt;"",CW158&lt;=MAX(CW:CW)-DS$7),1/('Publication Bias Analysis'!F:F^2+IF(Additional_model="Fixed effect",0,$DS$13)),"")</f>
        <v/>
      </c>
      <c r="DN158" s="10" t="str">
        <f>IF(AND(Include_study="Yes",Sufficient_data="Yes"),IF('Publication Bias Analysis'!L$38="Left",CZ:CZ-DS$10,DS$10-CZ:CZ),"")</f>
        <v/>
      </c>
      <c r="DO158" s="10" t="str">
        <f t="shared" si="310"/>
        <v/>
      </c>
      <c r="DP158" s="40" t="str">
        <f t="shared" si="303"/>
        <v/>
      </c>
      <c r="EG158" s="133"/>
      <c r="EH158" s="10" t="str">
        <f t="shared" si="304"/>
        <v/>
      </c>
      <c r="EI158" s="40" t="str">
        <f>IF(AND(Include_study="Yes",Sufficient_data="Yes"),Z_score-('Publication Bias Analysis'!P$3+'Publication Bias Analysis'!P$4*Inverse_standard_error),"")</f>
        <v/>
      </c>
      <c r="EK158" s="133"/>
      <c r="EL158" s="10" t="str">
        <f>IF(AND(Include_study="Yes",Sufficient_data="Yes"),(CZ:CZ-SUMPRODUCT(Calculations!CP:CP,'Publication Bias Analysis'!E:E)/SUM(Calculations!CP:CP))/(SQRT(EM:EM)),"")</f>
        <v/>
      </c>
      <c r="EM158" s="10" t="str">
        <f>IF(AND(Include_study="Yes",Sufficient_data="Yes"),'Publication Bias Analysis'!F:F^2-1/(SUM(Calculations!CP:CP)),"")</f>
        <v/>
      </c>
      <c r="EN158" s="14" t="str">
        <f t="shared" si="311"/>
        <v/>
      </c>
      <c r="EO158" s="14" t="str">
        <f t="shared" si="312"/>
        <v/>
      </c>
      <c r="EP158" s="14" t="str">
        <f>IF(AND(Include_study="Yes",Sufficient_data="Yes"),COUNTIFS(EN$2:EN157,"&lt;"&amp;EN158,EO$2:EO157,"&lt;"&amp;EO158)+COUNTIFS(EN159:EN$201,"&lt;"&amp;EN158,EO159:EO$201,"&lt;"&amp;EO158)+COUNTIFS(EN$2:EN157,"&gt;"&amp;EN158,EO$2:EO157,"&gt;"&amp;EO158)+COUNTIFS(EN159:EN$201,"&gt;"&amp;EN158,EO159:EO$201,"&gt;"&amp;EO158),"")</f>
        <v/>
      </c>
      <c r="EQ158" s="83" t="str">
        <f>IF(AND(Include_study="Yes",Sufficient_data="Yes"),COUNTIFS(EN$2:EN157,"&lt;"&amp;EN158,EO$2:EO157,"&gt;"&amp;EO158)+COUNTIFS(EN159:EN$201,"&lt;"&amp;EN158,EO159:EO$201,"&gt;"&amp;EO158)+COUNTIFS(EN$2:EN157,"&gt;"&amp;EN158,EO$2:EO157,"&lt;"&amp;EO158)+COUNTIFS(EN159:EN$201,"&gt;"&amp;EN158,EO159:EO$201,"&lt;"&amp;EO158),"")</f>
        <v/>
      </c>
      <c r="ES158" s="133"/>
      <c r="EX158" s="133"/>
      <c r="EY158" s="10" t="e">
        <f t="shared" si="250"/>
        <v>#N/A</v>
      </c>
      <c r="EZ158" s="10" t="e">
        <f t="shared" si="251"/>
        <v>#N/A</v>
      </c>
      <c r="FA158" s="10" t="str">
        <f t="shared" si="252"/>
        <v/>
      </c>
      <c r="FB158" s="40" t="str">
        <f>IF(AND(Include_study="Yes",Sufficient_data="Yes"),Z_score-('Publication Bias Analysis'!AK186+'Publication Bias Analysis'!AK$31*Inverse_standard_error),"")</f>
        <v/>
      </c>
      <c r="FH158" s="133"/>
      <c r="FI158" s="14" t="str">
        <f>IF(Z_score&lt;&gt;"",RANK('Publication Bias Analysis'!AS:AS,'Publication Bias Analysis'!AS:AS,1)+COUNTIF('Publication Bias Analysis'!AS$2:AS157,'Publication Bias Analysis'!AS158),"")</f>
        <v/>
      </c>
      <c r="FJ158" s="10" t="str">
        <f t="shared" si="305"/>
        <v/>
      </c>
      <c r="FK158" s="10" t="e">
        <f>IF(AND(Include_study="Yes",Sufficient_data="Yes"),'Publication Bias Analysis'!AR158,NA())</f>
        <v>#N/A</v>
      </c>
      <c r="FL158" s="28" t="e">
        <f>IF(AND(Include_study="Yes",Sufficient_data="Yes"),'Publication Bias Analysis'!AS158,NA())</f>
        <v>#N/A</v>
      </c>
      <c r="FM158" s="10" t="str">
        <f>IF(AND(Include_study="Yes",Sufficient_data="Yes"),'Publication Bias Analysis'!AR:AR-AVERAGE('Publication Bias Analysis'!AR:AR),"")</f>
        <v/>
      </c>
      <c r="FN158" s="40" t="str">
        <f>IF(AND(Include_study="Yes",Sufficient_data="Yes"),FL:FL-('Publication Bias Analysis'!AV$30+FK:FK*'Publication Bias Analysis'!AV$31),"")</f>
        <v/>
      </c>
      <c r="FT158" s="133"/>
      <c r="FU158" s="10" t="str">
        <f t="shared" si="254"/>
        <v/>
      </c>
      <c r="FV158" s="19" t="str">
        <f t="shared" si="283"/>
        <v/>
      </c>
      <c r="FW158" s="40" t="str">
        <f t="shared" si="307"/>
        <v/>
      </c>
    </row>
    <row r="159" spans="1:179" x14ac:dyDescent="0.2">
      <c r="A159" s="129"/>
      <c r="B159" s="26" t="str">
        <f t="shared" si="255"/>
        <v/>
      </c>
      <c r="C159" s="26" t="str">
        <f>IF(B159&lt;&gt;"",IF(B159=0,COUNTIF(B$2:B158,0)+1,COUNTIF(B$2:B158,B159)+B159+COUNTIF(B:B,0)),"")</f>
        <v/>
      </c>
      <c r="D159" s="26" t="str">
        <f t="shared" si="216"/>
        <v/>
      </c>
      <c r="E159" s="10" t="str">
        <f>IF(AND(Sufficient_data="Yes",Include_study="Yes",Input!Study_name&lt;&gt;""),Input!Study_name,"")</f>
        <v/>
      </c>
      <c r="F159" s="10" t="str">
        <f>IF(AND(Sufficient_data="Yes",Include_study="Yes"),Input!Correlation,"")</f>
        <v/>
      </c>
      <c r="G159" s="10" t="str">
        <f t="shared" si="217"/>
        <v/>
      </c>
      <c r="H159" s="10" t="str">
        <f>IF(AND(Sufficient_data="Yes",Include_study="Yes"),Input!Number_of_subjects,"")</f>
        <v/>
      </c>
      <c r="I159" s="10" t="str">
        <f t="shared" si="218"/>
        <v/>
      </c>
      <c r="J159" s="10" t="str">
        <f t="shared" si="219"/>
        <v/>
      </c>
      <c r="K159" s="10" t="str">
        <f t="shared" si="220"/>
        <v/>
      </c>
      <c r="L159" s="10" t="str">
        <f t="shared" si="221"/>
        <v/>
      </c>
      <c r="M159" s="10" t="str">
        <f t="shared" si="284"/>
        <v/>
      </c>
      <c r="N159" s="10" t="str">
        <f t="shared" si="285"/>
        <v/>
      </c>
      <c r="O159" s="106" t="str">
        <f t="shared" si="286"/>
        <v/>
      </c>
      <c r="P159" s="68" t="str">
        <f t="shared" si="287"/>
        <v/>
      </c>
      <c r="R159" s="57" t="e">
        <f t="shared" si="226"/>
        <v>#N/A</v>
      </c>
      <c r="S159" s="10" t="e">
        <f t="shared" si="227"/>
        <v>#N/A</v>
      </c>
      <c r="T159" s="40" t="e">
        <f t="shared" si="228"/>
        <v>#N/A</v>
      </c>
      <c r="Y159" s="129"/>
      <c r="Z159" s="26" t="str">
        <f t="shared" si="288"/>
        <v/>
      </c>
      <c r="AA159" s="26" t="str">
        <f>IF(AND(Sufficient_data="Yes",Include_study="Yes",Input!Study_name&lt;&gt;"",Subgroup&lt;&gt;""),Input!Study_name,"")</f>
        <v/>
      </c>
      <c r="AB159" s="10" t="str">
        <f t="shared" si="230"/>
        <v/>
      </c>
      <c r="AC159" s="10" t="str">
        <f>IF(AND(Sufficient_data="Yes",Include_study="Yes",Subgroup&lt;&gt;""),Input!Correlation,"")</f>
        <v/>
      </c>
      <c r="AD159" s="10" t="str">
        <f t="shared" si="256"/>
        <v/>
      </c>
      <c r="AE159" s="10" t="str">
        <f t="shared" si="231"/>
        <v/>
      </c>
      <c r="AF159" s="10" t="str">
        <f t="shared" si="257"/>
        <v/>
      </c>
      <c r="AG159" s="10" t="str">
        <f t="shared" si="289"/>
        <v/>
      </c>
      <c r="AH159" s="4" t="str">
        <f t="shared" si="258"/>
        <v/>
      </c>
      <c r="AI159" s="35" t="str">
        <f t="shared" si="290"/>
        <v/>
      </c>
      <c r="AJ159" s="108" t="str">
        <f t="shared" si="291"/>
        <v/>
      </c>
      <c r="AK159" s="68" t="str">
        <f t="shared" si="292"/>
        <v/>
      </c>
      <c r="AL159" s="9"/>
      <c r="AM159" s="57" t="e">
        <f t="shared" si="259"/>
        <v>#N/A</v>
      </c>
      <c r="AN159" s="10" t="e">
        <f t="shared" si="260"/>
        <v>#N/A</v>
      </c>
      <c r="AO159" s="40" t="e">
        <f t="shared" si="261"/>
        <v>#N/A</v>
      </c>
      <c r="AP159" s="9"/>
      <c r="AQ159" s="71" t="str">
        <f t="shared" si="262"/>
        <v/>
      </c>
      <c r="AR159" s="10" t="str">
        <f>IF(AND(Sufficient_data="Yes",Include_study="Yes",Subgroup&lt;&gt;""),IF(COUNTIFS(Input!F$2:F158,"="&amp;"Yes",Input!C$2:C158,"="&amp;"Yes",Input!G$2:G158,"="&amp;Subgroup)&gt;0,"",Subgroup),"")</f>
        <v/>
      </c>
      <c r="AS159" s="26" t="str">
        <f t="shared" si="263"/>
        <v/>
      </c>
      <c r="AT159" s="14" t="str">
        <f t="shared" si="264"/>
        <v/>
      </c>
      <c r="AU159" s="10" t="str">
        <f t="shared" si="265"/>
        <v/>
      </c>
      <c r="AV159" s="19" t="str">
        <f t="shared" si="266"/>
        <v/>
      </c>
      <c r="AW159" s="10" t="str">
        <f t="shared" si="267"/>
        <v/>
      </c>
      <c r="AX159" s="10" t="str">
        <f t="shared" si="268"/>
        <v/>
      </c>
      <c r="AY159" s="10" t="str">
        <f t="shared" si="293"/>
        <v/>
      </c>
      <c r="AZ159" s="10" t="str">
        <f t="shared" si="269"/>
        <v/>
      </c>
      <c r="BA159" s="10" t="str">
        <f t="shared" si="270"/>
        <v/>
      </c>
      <c r="BB159" s="10" t="str">
        <f t="shared" si="294"/>
        <v/>
      </c>
      <c r="BC159" s="10" t="str">
        <f t="shared" si="271"/>
        <v/>
      </c>
      <c r="BD159" s="26" t="str">
        <f t="shared" si="272"/>
        <v/>
      </c>
      <c r="BE159" s="10" t="str">
        <f t="shared" si="295"/>
        <v/>
      </c>
      <c r="BF159" s="10" t="str">
        <f t="shared" si="296"/>
        <v/>
      </c>
      <c r="BG159" s="10" t="str">
        <f t="shared" si="273"/>
        <v/>
      </c>
      <c r="BH159" s="10" t="str">
        <f t="shared" si="274"/>
        <v/>
      </c>
      <c r="BI159" s="10" t="str">
        <f t="shared" si="297"/>
        <v/>
      </c>
      <c r="BJ159" s="10" t="str">
        <f t="shared" si="298"/>
        <v/>
      </c>
      <c r="BK159" s="10" t="str">
        <f t="shared" si="275"/>
        <v/>
      </c>
      <c r="BL159" s="10" t="str">
        <f t="shared" si="276"/>
        <v/>
      </c>
      <c r="BM159" s="10" t="str">
        <f t="shared" si="277"/>
        <v/>
      </c>
      <c r="BN159" s="10" t="e">
        <f t="shared" si="278"/>
        <v>#N/A</v>
      </c>
      <c r="BO159" s="10" t="str">
        <f t="shared" si="279"/>
        <v/>
      </c>
      <c r="BP159" s="10" t="str">
        <f t="shared" si="280"/>
        <v/>
      </c>
      <c r="BQ159" s="10" t="str">
        <f t="shared" si="299"/>
        <v/>
      </c>
      <c r="BR159" s="28" t="str">
        <f t="shared" si="281"/>
        <v/>
      </c>
      <c r="BS159" s="40" t="str">
        <f t="shared" si="306"/>
        <v/>
      </c>
      <c r="BX159" s="138"/>
      <c r="BY159" s="10" t="e">
        <f t="shared" si="243"/>
        <v>#N/A</v>
      </c>
      <c r="BZ159" s="10" t="e">
        <f t="shared" si="244"/>
        <v>#N/A</v>
      </c>
      <c r="CA159" s="10" t="str">
        <f t="shared" si="245"/>
        <v/>
      </c>
      <c r="CB159" s="10" t="str">
        <f>IF(AND(Sufficient_data="Yes",Include_study="Yes",Moderator&lt;&gt;""),'Moderator Analysis'!F:F-CL$2,"")</f>
        <v/>
      </c>
      <c r="CC159" s="10" t="str">
        <f>IF(AND(Sufficient_data="Yes",Include_study="Yes",Moderator&lt;&gt;""),'Moderator Analysis'!E:E-CL$3,"")</f>
        <v/>
      </c>
      <c r="CD159" s="40" t="str">
        <f>IF(AND(Sufficient_data="Yes",Include_study="Yes",Moderator&lt;&gt;""),CA:CA*('Moderator Analysis'!F:F-CL$5-CL$4*'Moderator Analysis'!E:E)^2,"")</f>
        <v/>
      </c>
      <c r="CE159" s="9"/>
      <c r="CF159" s="75" t="str">
        <f t="shared" si="282"/>
        <v/>
      </c>
      <c r="CG159" s="18" t="str">
        <f>IF(AND(Sufficient_data="Yes",Include_study="Yes",CF159&lt;&gt;""),'Moderator Analysis'!F:F-'Moderator Analysis'!J$37,"")</f>
        <v/>
      </c>
      <c r="CH159" s="18" t="str">
        <f>IF(AND(Sufficient_data="Yes",Include_study="Yes",CF159&lt;&gt;""),'Moderator Analysis'!E:E-SUMPRODUCT('Moderator Analysis'!E:E,CF:CF)/SUM(CF:CF),"")</f>
        <v/>
      </c>
      <c r="CI159" s="79" t="str">
        <f>IF(AND(Sufficient_data="Yes",Include_study="Yes",CF159&lt;&gt;""),CF:CF*('Moderator Analysis'!F:F-'Moderator Analysis'!J$29-'Moderator Analysis'!J$30*'Moderator Analysis'!E:E)^2,"")</f>
        <v/>
      </c>
      <c r="CN159" s="138"/>
      <c r="CO159" s="140"/>
      <c r="CP159" s="28" t="str">
        <f>IF(AND(Include_study="Yes",Sufficient_data="Yes"),1/'Publication Bias Analysis'!F159^2,"")</f>
        <v/>
      </c>
      <c r="CQ159" s="28" t="str">
        <f>IF(AND(Include_study="Yes",Sufficient_data="Yes"),1/('Publication Bias Analysis'!F:F^2+IF(Additional_model="Fixed effect",0,Calculations!DD$11)),"")</f>
        <v/>
      </c>
      <c r="CR159" s="28" t="str">
        <f>IF(AND(Include_study="Yes",Sufficient_data="Yes"),1/('Publication Bias Analysis'!F:F^2+IF(Additional_model="Fixed effect",0,'Publication Bias Analysis'!L$32)),"")</f>
        <v/>
      </c>
      <c r="CS159" s="28" t="str">
        <f>IF(AND(Include_study="Yes",Sufficient_data="Yes"),'Publication Bias Analysis'!E:E-IF(Trim_and_fill="Off",'Publication Bias Analysis'!I$29,'Publication Bias Analysis'!I$37),"")</f>
        <v/>
      </c>
      <c r="CT159" s="28" t="str">
        <f t="shared" si="300"/>
        <v/>
      </c>
      <c r="CU159" s="28" t="str">
        <f t="shared" si="301"/>
        <v/>
      </c>
      <c r="CV159" s="90" t="str">
        <f t="shared" si="302"/>
        <v/>
      </c>
      <c r="CW159" s="89" t="str">
        <f>IF(AND(Include_study="Yes",Sufficient_data="Yes"),CV:CV+IF(DH:DH&lt;0,-1,1)*COUNTIF(CV$2:CV158,CV:CV),"")</f>
        <v/>
      </c>
      <c r="CX159" s="89" t="str">
        <f>IF(AND(Include_study="Yes",Sufficient_data="Yes"),RANK(DL:DL,DL:DL,1)*IF(DK:DK&lt;0,-1,1)+IF(DK:DK&lt;0,-1,1)*COUNTIF(CV$2:CV158,CV:CV),"")</f>
        <v/>
      </c>
      <c r="CY159" s="89" t="str">
        <f>IF(AND(Include_study="Yes",Sufficient_data="Yes"),RANK(DO:DO,DO:DO,1)*IF(DN:DN&lt;0,-1,1)+IF(DN:DN&lt;0,-1,1)*COUNTIF(CV$2:CV158,CV:CV),"")</f>
        <v/>
      </c>
      <c r="CZ159" s="10" t="e">
        <f>IF(AND(Include_study="Yes",Sufficient_data="Yes"),'Publication Bias Analysis'!E:E,NA())</f>
        <v>#N/A</v>
      </c>
      <c r="DA159" s="40" t="e">
        <f>IF(AND(Include_study="Yes",Sufficient_data="Yes"),'Publication Bias Analysis'!F:F,NA())</f>
        <v>#N/A</v>
      </c>
      <c r="DG159" s="133"/>
      <c r="DH159" s="28" t="str">
        <f>IF(AND(Include_study="Yes",Sufficient_data="Yes"),IF('Publication Bias Analysis'!L$38="Left",CZ:CZ-'Publication Bias Analysis'!I$29,'Publication Bias Analysis'!I$29-'Publication Bias Analysis'!E:E),"")</f>
        <v/>
      </c>
      <c r="DI159" s="28" t="str">
        <f t="shared" si="308"/>
        <v/>
      </c>
      <c r="DJ159" s="40" t="str">
        <f>IF(AND(Include_study="Yes",Sufficient_data="Yes"),1/('Publication Bias Analysis'!F:F^2+IF(Additional_model="Fixed effect",0,$DS$6)),"")</f>
        <v/>
      </c>
      <c r="DK159" s="28" t="str">
        <f>IF(AND(Include_study="Yes",Sufficient_data="Yes"),IF('Publication Bias Analysis'!L$38="Left",CZ:CZ-DS$3,DS$3-'Publication Bias Analysis'!E:E),"")</f>
        <v/>
      </c>
      <c r="DL159" s="28" t="str">
        <f t="shared" si="309"/>
        <v/>
      </c>
      <c r="DM159" s="40" t="str">
        <f>IF(AND(DK159&lt;&gt;"",CW159&lt;=MAX(CW:CW)-DS$7),1/('Publication Bias Analysis'!F:F^2+IF(Additional_model="Fixed effect",0,$DS$13)),"")</f>
        <v/>
      </c>
      <c r="DN159" s="10" t="str">
        <f>IF(AND(Include_study="Yes",Sufficient_data="Yes"),IF('Publication Bias Analysis'!L$38="Left",CZ:CZ-DS$10,DS$10-CZ:CZ),"")</f>
        <v/>
      </c>
      <c r="DO159" s="10" t="str">
        <f t="shared" si="310"/>
        <v/>
      </c>
      <c r="DP159" s="40" t="str">
        <f t="shared" si="303"/>
        <v/>
      </c>
      <c r="EG159" s="133"/>
      <c r="EH159" s="10" t="str">
        <f t="shared" si="304"/>
        <v/>
      </c>
      <c r="EI159" s="40" t="str">
        <f>IF(AND(Include_study="Yes",Sufficient_data="Yes"),Z_score-('Publication Bias Analysis'!P$3+'Publication Bias Analysis'!P$4*Inverse_standard_error),"")</f>
        <v/>
      </c>
      <c r="EK159" s="133"/>
      <c r="EL159" s="10" t="str">
        <f>IF(AND(Include_study="Yes",Sufficient_data="Yes"),(CZ:CZ-SUMPRODUCT(Calculations!CP:CP,'Publication Bias Analysis'!E:E)/SUM(Calculations!CP:CP))/(SQRT(EM:EM)),"")</f>
        <v/>
      </c>
      <c r="EM159" s="10" t="str">
        <f>IF(AND(Include_study="Yes",Sufficient_data="Yes"),'Publication Bias Analysis'!F:F^2-1/(SUM(Calculations!CP:CP)),"")</f>
        <v/>
      </c>
      <c r="EN159" s="14" t="str">
        <f t="shared" si="311"/>
        <v/>
      </c>
      <c r="EO159" s="14" t="str">
        <f t="shared" si="312"/>
        <v/>
      </c>
      <c r="EP159" s="14" t="str">
        <f>IF(AND(Include_study="Yes",Sufficient_data="Yes"),COUNTIFS(EN$2:EN158,"&lt;"&amp;EN159,EO$2:EO158,"&lt;"&amp;EO159)+COUNTIFS(EN160:EN$201,"&lt;"&amp;EN159,EO160:EO$201,"&lt;"&amp;EO159)+COUNTIFS(EN$2:EN158,"&gt;"&amp;EN159,EO$2:EO158,"&gt;"&amp;EO159)+COUNTIFS(EN160:EN$201,"&gt;"&amp;EN159,EO160:EO$201,"&gt;"&amp;EO159),"")</f>
        <v/>
      </c>
      <c r="EQ159" s="83" t="str">
        <f>IF(AND(Include_study="Yes",Sufficient_data="Yes"),COUNTIFS(EN$2:EN158,"&lt;"&amp;EN159,EO$2:EO158,"&gt;"&amp;EO159)+COUNTIFS(EN160:EN$201,"&lt;"&amp;EN159,EO160:EO$201,"&gt;"&amp;EO159)+COUNTIFS(EN$2:EN158,"&gt;"&amp;EN159,EO$2:EO158,"&lt;"&amp;EO159)+COUNTIFS(EN160:EN$201,"&gt;"&amp;EN159,EO160:EO$201,"&lt;"&amp;EO159),"")</f>
        <v/>
      </c>
      <c r="ES159" s="133"/>
      <c r="EX159" s="133"/>
      <c r="EY159" s="10" t="e">
        <f t="shared" si="250"/>
        <v>#N/A</v>
      </c>
      <c r="EZ159" s="10" t="e">
        <f t="shared" si="251"/>
        <v>#N/A</v>
      </c>
      <c r="FA159" s="10" t="str">
        <f t="shared" si="252"/>
        <v/>
      </c>
      <c r="FB159" s="40" t="str">
        <f>IF(AND(Include_study="Yes",Sufficient_data="Yes"),Z_score-('Publication Bias Analysis'!AK187+'Publication Bias Analysis'!AK$31*Inverse_standard_error),"")</f>
        <v/>
      </c>
      <c r="FH159" s="133"/>
      <c r="FI159" s="14" t="str">
        <f>IF(Z_score&lt;&gt;"",RANK('Publication Bias Analysis'!AS:AS,'Publication Bias Analysis'!AS:AS,1)+COUNTIF('Publication Bias Analysis'!AS$2:AS158,'Publication Bias Analysis'!AS159),"")</f>
        <v/>
      </c>
      <c r="FJ159" s="10" t="str">
        <f t="shared" si="305"/>
        <v/>
      </c>
      <c r="FK159" s="10" t="e">
        <f>IF(AND(Include_study="Yes",Sufficient_data="Yes"),'Publication Bias Analysis'!AR159,NA())</f>
        <v>#N/A</v>
      </c>
      <c r="FL159" s="28" t="e">
        <f>IF(AND(Include_study="Yes",Sufficient_data="Yes"),'Publication Bias Analysis'!AS159,NA())</f>
        <v>#N/A</v>
      </c>
      <c r="FM159" s="10" t="str">
        <f>IF(AND(Include_study="Yes",Sufficient_data="Yes"),'Publication Bias Analysis'!AR:AR-AVERAGE('Publication Bias Analysis'!AR:AR),"")</f>
        <v/>
      </c>
      <c r="FN159" s="40" t="str">
        <f>IF(AND(Include_study="Yes",Sufficient_data="Yes"),FL:FL-('Publication Bias Analysis'!AV$30+FK:FK*'Publication Bias Analysis'!AV$31),"")</f>
        <v/>
      </c>
      <c r="FT159" s="133"/>
      <c r="FU159" s="10" t="str">
        <f t="shared" si="254"/>
        <v/>
      </c>
      <c r="FV159" s="19" t="str">
        <f t="shared" si="283"/>
        <v/>
      </c>
      <c r="FW159" s="40" t="str">
        <f t="shared" si="307"/>
        <v/>
      </c>
    </row>
    <row r="160" spans="1:179" x14ac:dyDescent="0.2">
      <c r="A160" s="129"/>
      <c r="B160" s="26" t="str">
        <f t="shared" si="255"/>
        <v/>
      </c>
      <c r="C160" s="26" t="str">
        <f>IF(B160&lt;&gt;"",IF(B160=0,COUNTIF(B$2:B159,0)+1,COUNTIF(B$2:B159,B160)+B160+COUNTIF(B:B,0)),"")</f>
        <v/>
      </c>
      <c r="D160" s="26" t="str">
        <f t="shared" si="216"/>
        <v/>
      </c>
      <c r="E160" s="10" t="str">
        <f>IF(AND(Sufficient_data="Yes",Include_study="Yes",Input!Study_name&lt;&gt;""),Input!Study_name,"")</f>
        <v/>
      </c>
      <c r="F160" s="10" t="str">
        <f>IF(AND(Sufficient_data="Yes",Include_study="Yes"),Input!Correlation,"")</f>
        <v/>
      </c>
      <c r="G160" s="10" t="str">
        <f t="shared" si="217"/>
        <v/>
      </c>
      <c r="H160" s="10" t="str">
        <f>IF(AND(Sufficient_data="Yes",Include_study="Yes"),Input!Number_of_subjects,"")</f>
        <v/>
      </c>
      <c r="I160" s="10" t="str">
        <f t="shared" si="218"/>
        <v/>
      </c>
      <c r="J160" s="10" t="str">
        <f t="shared" si="219"/>
        <v/>
      </c>
      <c r="K160" s="10" t="str">
        <f t="shared" si="220"/>
        <v/>
      </c>
      <c r="L160" s="10" t="str">
        <f t="shared" si="221"/>
        <v/>
      </c>
      <c r="M160" s="10" t="str">
        <f t="shared" si="284"/>
        <v/>
      </c>
      <c r="N160" s="10" t="str">
        <f t="shared" si="285"/>
        <v/>
      </c>
      <c r="O160" s="106" t="str">
        <f t="shared" si="286"/>
        <v/>
      </c>
      <c r="P160" s="68" t="str">
        <f t="shared" si="287"/>
        <v/>
      </c>
      <c r="R160" s="57" t="e">
        <f t="shared" si="226"/>
        <v>#N/A</v>
      </c>
      <c r="S160" s="10" t="e">
        <f t="shared" si="227"/>
        <v>#N/A</v>
      </c>
      <c r="T160" s="40" t="e">
        <f t="shared" si="228"/>
        <v>#N/A</v>
      </c>
      <c r="Y160" s="129"/>
      <c r="Z160" s="26" t="str">
        <f t="shared" si="288"/>
        <v/>
      </c>
      <c r="AA160" s="26" t="str">
        <f>IF(AND(Sufficient_data="Yes",Include_study="Yes",Input!Study_name&lt;&gt;"",Subgroup&lt;&gt;""),Input!Study_name,"")</f>
        <v/>
      </c>
      <c r="AB160" s="10" t="str">
        <f t="shared" si="230"/>
        <v/>
      </c>
      <c r="AC160" s="10" t="str">
        <f>IF(AND(Sufficient_data="Yes",Include_study="Yes",Subgroup&lt;&gt;""),Input!Correlation,"")</f>
        <v/>
      </c>
      <c r="AD160" s="10" t="str">
        <f t="shared" si="256"/>
        <v/>
      </c>
      <c r="AE160" s="10" t="str">
        <f t="shared" si="231"/>
        <v/>
      </c>
      <c r="AF160" s="10" t="str">
        <f t="shared" si="257"/>
        <v/>
      </c>
      <c r="AG160" s="10" t="str">
        <f t="shared" si="289"/>
        <v/>
      </c>
      <c r="AH160" s="4" t="str">
        <f t="shared" si="258"/>
        <v/>
      </c>
      <c r="AI160" s="35" t="str">
        <f t="shared" si="290"/>
        <v/>
      </c>
      <c r="AJ160" s="108" t="str">
        <f t="shared" si="291"/>
        <v/>
      </c>
      <c r="AK160" s="68" t="str">
        <f t="shared" si="292"/>
        <v/>
      </c>
      <c r="AL160" s="9"/>
      <c r="AM160" s="57" t="e">
        <f t="shared" si="259"/>
        <v>#N/A</v>
      </c>
      <c r="AN160" s="10" t="e">
        <f t="shared" si="260"/>
        <v>#N/A</v>
      </c>
      <c r="AO160" s="40" t="e">
        <f t="shared" si="261"/>
        <v>#N/A</v>
      </c>
      <c r="AP160" s="9"/>
      <c r="AQ160" s="71" t="str">
        <f t="shared" si="262"/>
        <v/>
      </c>
      <c r="AR160" s="10" t="str">
        <f>IF(AND(Sufficient_data="Yes",Include_study="Yes",Subgroup&lt;&gt;""),IF(COUNTIFS(Input!F$2:F159,"="&amp;"Yes",Input!C$2:C159,"="&amp;"Yes",Input!G$2:G159,"="&amp;Subgroup)&gt;0,"",Subgroup),"")</f>
        <v/>
      </c>
      <c r="AS160" s="26" t="str">
        <f t="shared" si="263"/>
        <v/>
      </c>
      <c r="AT160" s="14" t="str">
        <f t="shared" si="264"/>
        <v/>
      </c>
      <c r="AU160" s="10" t="str">
        <f t="shared" si="265"/>
        <v/>
      </c>
      <c r="AV160" s="19" t="str">
        <f t="shared" si="266"/>
        <v/>
      </c>
      <c r="AW160" s="10" t="str">
        <f t="shared" si="267"/>
        <v/>
      </c>
      <c r="AX160" s="10" t="str">
        <f t="shared" si="268"/>
        <v/>
      </c>
      <c r="AY160" s="10" t="str">
        <f t="shared" si="293"/>
        <v/>
      </c>
      <c r="AZ160" s="10" t="str">
        <f t="shared" si="269"/>
        <v/>
      </c>
      <c r="BA160" s="10" t="str">
        <f t="shared" si="270"/>
        <v/>
      </c>
      <c r="BB160" s="10" t="str">
        <f t="shared" si="294"/>
        <v/>
      </c>
      <c r="BC160" s="10" t="str">
        <f t="shared" si="271"/>
        <v/>
      </c>
      <c r="BD160" s="26" t="str">
        <f t="shared" si="272"/>
        <v/>
      </c>
      <c r="BE160" s="10" t="str">
        <f t="shared" si="295"/>
        <v/>
      </c>
      <c r="BF160" s="10" t="str">
        <f t="shared" si="296"/>
        <v/>
      </c>
      <c r="BG160" s="10" t="str">
        <f t="shared" si="273"/>
        <v/>
      </c>
      <c r="BH160" s="10" t="str">
        <f t="shared" si="274"/>
        <v/>
      </c>
      <c r="BI160" s="10" t="str">
        <f t="shared" si="297"/>
        <v/>
      </c>
      <c r="BJ160" s="10" t="str">
        <f t="shared" si="298"/>
        <v/>
      </c>
      <c r="BK160" s="10" t="str">
        <f t="shared" si="275"/>
        <v/>
      </c>
      <c r="BL160" s="10" t="str">
        <f t="shared" si="276"/>
        <v/>
      </c>
      <c r="BM160" s="10" t="str">
        <f t="shared" si="277"/>
        <v/>
      </c>
      <c r="BN160" s="10" t="e">
        <f t="shared" si="278"/>
        <v>#N/A</v>
      </c>
      <c r="BO160" s="10" t="str">
        <f t="shared" si="279"/>
        <v/>
      </c>
      <c r="BP160" s="10" t="str">
        <f t="shared" si="280"/>
        <v/>
      </c>
      <c r="BQ160" s="10" t="str">
        <f t="shared" si="299"/>
        <v/>
      </c>
      <c r="BR160" s="28" t="str">
        <f t="shared" si="281"/>
        <v/>
      </c>
      <c r="BS160" s="40" t="str">
        <f t="shared" si="306"/>
        <v/>
      </c>
      <c r="BX160" s="138"/>
      <c r="BY160" s="10" t="e">
        <f t="shared" si="243"/>
        <v>#N/A</v>
      </c>
      <c r="BZ160" s="10" t="e">
        <f t="shared" si="244"/>
        <v>#N/A</v>
      </c>
      <c r="CA160" s="10" t="str">
        <f t="shared" si="245"/>
        <v/>
      </c>
      <c r="CB160" s="10" t="str">
        <f>IF(AND(Sufficient_data="Yes",Include_study="Yes",Moderator&lt;&gt;""),'Moderator Analysis'!F:F-CL$2,"")</f>
        <v/>
      </c>
      <c r="CC160" s="10" t="str">
        <f>IF(AND(Sufficient_data="Yes",Include_study="Yes",Moderator&lt;&gt;""),'Moderator Analysis'!E:E-CL$3,"")</f>
        <v/>
      </c>
      <c r="CD160" s="40" t="str">
        <f>IF(AND(Sufficient_data="Yes",Include_study="Yes",Moderator&lt;&gt;""),CA:CA*('Moderator Analysis'!F:F-CL$5-CL$4*'Moderator Analysis'!E:E)^2,"")</f>
        <v/>
      </c>
      <c r="CE160" s="9"/>
      <c r="CF160" s="75" t="str">
        <f t="shared" si="282"/>
        <v/>
      </c>
      <c r="CG160" s="18" t="str">
        <f>IF(AND(Sufficient_data="Yes",Include_study="Yes",CF160&lt;&gt;""),'Moderator Analysis'!F:F-'Moderator Analysis'!J$37,"")</f>
        <v/>
      </c>
      <c r="CH160" s="18" t="str">
        <f>IF(AND(Sufficient_data="Yes",Include_study="Yes",CF160&lt;&gt;""),'Moderator Analysis'!E:E-SUMPRODUCT('Moderator Analysis'!E:E,CF:CF)/SUM(CF:CF),"")</f>
        <v/>
      </c>
      <c r="CI160" s="79" t="str">
        <f>IF(AND(Sufficient_data="Yes",Include_study="Yes",CF160&lt;&gt;""),CF:CF*('Moderator Analysis'!F:F-'Moderator Analysis'!J$29-'Moderator Analysis'!J$30*'Moderator Analysis'!E:E)^2,"")</f>
        <v/>
      </c>
      <c r="CN160" s="138"/>
      <c r="CO160" s="140"/>
      <c r="CP160" s="28" t="str">
        <f>IF(AND(Include_study="Yes",Sufficient_data="Yes"),1/'Publication Bias Analysis'!F160^2,"")</f>
        <v/>
      </c>
      <c r="CQ160" s="28" t="str">
        <f>IF(AND(Include_study="Yes",Sufficient_data="Yes"),1/('Publication Bias Analysis'!F:F^2+IF(Additional_model="Fixed effect",0,Calculations!DD$11)),"")</f>
        <v/>
      </c>
      <c r="CR160" s="28" t="str">
        <f>IF(AND(Include_study="Yes",Sufficient_data="Yes"),1/('Publication Bias Analysis'!F:F^2+IF(Additional_model="Fixed effect",0,'Publication Bias Analysis'!L$32)),"")</f>
        <v/>
      </c>
      <c r="CS160" s="28" t="str">
        <f>IF(AND(Include_study="Yes",Sufficient_data="Yes"),'Publication Bias Analysis'!E:E-IF(Trim_and_fill="Off",'Publication Bias Analysis'!I$29,'Publication Bias Analysis'!I$37),"")</f>
        <v/>
      </c>
      <c r="CT160" s="28" t="str">
        <f t="shared" si="300"/>
        <v/>
      </c>
      <c r="CU160" s="28" t="str">
        <f t="shared" si="301"/>
        <v/>
      </c>
      <c r="CV160" s="90" t="str">
        <f t="shared" si="302"/>
        <v/>
      </c>
      <c r="CW160" s="89" t="str">
        <f>IF(AND(Include_study="Yes",Sufficient_data="Yes"),CV:CV+IF(DH:DH&lt;0,-1,1)*COUNTIF(CV$2:CV159,CV:CV),"")</f>
        <v/>
      </c>
      <c r="CX160" s="89" t="str">
        <f>IF(AND(Include_study="Yes",Sufficient_data="Yes"),RANK(DL:DL,DL:DL,1)*IF(DK:DK&lt;0,-1,1)+IF(DK:DK&lt;0,-1,1)*COUNTIF(CV$2:CV159,CV:CV),"")</f>
        <v/>
      </c>
      <c r="CY160" s="89" t="str">
        <f>IF(AND(Include_study="Yes",Sufficient_data="Yes"),RANK(DO:DO,DO:DO,1)*IF(DN:DN&lt;0,-1,1)+IF(DN:DN&lt;0,-1,1)*COUNTIF(CV$2:CV159,CV:CV),"")</f>
        <v/>
      </c>
      <c r="CZ160" s="10" t="e">
        <f>IF(AND(Include_study="Yes",Sufficient_data="Yes"),'Publication Bias Analysis'!E:E,NA())</f>
        <v>#N/A</v>
      </c>
      <c r="DA160" s="40" t="e">
        <f>IF(AND(Include_study="Yes",Sufficient_data="Yes"),'Publication Bias Analysis'!F:F,NA())</f>
        <v>#N/A</v>
      </c>
      <c r="DG160" s="133"/>
      <c r="DH160" s="28" t="str">
        <f>IF(AND(Include_study="Yes",Sufficient_data="Yes"),IF('Publication Bias Analysis'!L$38="Left",CZ:CZ-'Publication Bias Analysis'!I$29,'Publication Bias Analysis'!I$29-'Publication Bias Analysis'!E:E),"")</f>
        <v/>
      </c>
      <c r="DI160" s="28" t="str">
        <f t="shared" si="308"/>
        <v/>
      </c>
      <c r="DJ160" s="40" t="str">
        <f>IF(AND(Include_study="Yes",Sufficient_data="Yes"),1/('Publication Bias Analysis'!F:F^2+IF(Additional_model="Fixed effect",0,$DS$6)),"")</f>
        <v/>
      </c>
      <c r="DK160" s="28" t="str">
        <f>IF(AND(Include_study="Yes",Sufficient_data="Yes"),IF('Publication Bias Analysis'!L$38="Left",CZ:CZ-DS$3,DS$3-'Publication Bias Analysis'!E:E),"")</f>
        <v/>
      </c>
      <c r="DL160" s="28" t="str">
        <f t="shared" si="309"/>
        <v/>
      </c>
      <c r="DM160" s="40" t="str">
        <f>IF(AND(DK160&lt;&gt;"",CW160&lt;=MAX(CW:CW)-DS$7),1/('Publication Bias Analysis'!F:F^2+IF(Additional_model="Fixed effect",0,$DS$13)),"")</f>
        <v/>
      </c>
      <c r="DN160" s="10" t="str">
        <f>IF(AND(Include_study="Yes",Sufficient_data="Yes"),IF('Publication Bias Analysis'!L$38="Left",CZ:CZ-DS$10,DS$10-CZ:CZ),"")</f>
        <v/>
      </c>
      <c r="DO160" s="10" t="str">
        <f t="shared" si="310"/>
        <v/>
      </c>
      <c r="DP160" s="40" t="str">
        <f t="shared" si="303"/>
        <v/>
      </c>
      <c r="EG160" s="133"/>
      <c r="EH160" s="10" t="str">
        <f t="shared" si="304"/>
        <v/>
      </c>
      <c r="EI160" s="40" t="str">
        <f>IF(AND(Include_study="Yes",Sufficient_data="Yes"),Z_score-('Publication Bias Analysis'!P$3+'Publication Bias Analysis'!P$4*Inverse_standard_error),"")</f>
        <v/>
      </c>
      <c r="EK160" s="133"/>
      <c r="EL160" s="10" t="str">
        <f>IF(AND(Include_study="Yes",Sufficient_data="Yes"),(CZ:CZ-SUMPRODUCT(Calculations!CP:CP,'Publication Bias Analysis'!E:E)/SUM(Calculations!CP:CP))/(SQRT(EM:EM)),"")</f>
        <v/>
      </c>
      <c r="EM160" s="10" t="str">
        <f>IF(AND(Include_study="Yes",Sufficient_data="Yes"),'Publication Bias Analysis'!F:F^2-1/(SUM(Calculations!CP:CP)),"")</f>
        <v/>
      </c>
      <c r="EN160" s="14" t="str">
        <f t="shared" si="311"/>
        <v/>
      </c>
      <c r="EO160" s="14" t="str">
        <f t="shared" si="312"/>
        <v/>
      </c>
      <c r="EP160" s="14" t="str">
        <f>IF(AND(Include_study="Yes",Sufficient_data="Yes"),COUNTIFS(EN$2:EN159,"&lt;"&amp;EN160,EO$2:EO159,"&lt;"&amp;EO160)+COUNTIFS(EN161:EN$201,"&lt;"&amp;EN160,EO161:EO$201,"&lt;"&amp;EO160)+COUNTIFS(EN$2:EN159,"&gt;"&amp;EN160,EO$2:EO159,"&gt;"&amp;EO160)+COUNTIFS(EN161:EN$201,"&gt;"&amp;EN160,EO161:EO$201,"&gt;"&amp;EO160),"")</f>
        <v/>
      </c>
      <c r="EQ160" s="83" t="str">
        <f>IF(AND(Include_study="Yes",Sufficient_data="Yes"),COUNTIFS(EN$2:EN159,"&lt;"&amp;EN160,EO$2:EO159,"&gt;"&amp;EO160)+COUNTIFS(EN161:EN$201,"&lt;"&amp;EN160,EO161:EO$201,"&gt;"&amp;EO160)+COUNTIFS(EN$2:EN159,"&gt;"&amp;EN160,EO$2:EO159,"&lt;"&amp;EO160)+COUNTIFS(EN161:EN$201,"&gt;"&amp;EN160,EO161:EO$201,"&lt;"&amp;EO160),"")</f>
        <v/>
      </c>
      <c r="ES160" s="133"/>
      <c r="EX160" s="133"/>
      <c r="EY160" s="10" t="e">
        <f t="shared" si="250"/>
        <v>#N/A</v>
      </c>
      <c r="EZ160" s="10" t="e">
        <f t="shared" si="251"/>
        <v>#N/A</v>
      </c>
      <c r="FA160" s="10" t="str">
        <f t="shared" si="252"/>
        <v/>
      </c>
      <c r="FB160" s="40" t="str">
        <f>IF(AND(Include_study="Yes",Sufficient_data="Yes"),Z_score-('Publication Bias Analysis'!AK188+'Publication Bias Analysis'!AK$31*Inverse_standard_error),"")</f>
        <v/>
      </c>
      <c r="FH160" s="133"/>
      <c r="FI160" s="14" t="str">
        <f>IF(Z_score&lt;&gt;"",RANK('Publication Bias Analysis'!AS:AS,'Publication Bias Analysis'!AS:AS,1)+COUNTIF('Publication Bias Analysis'!AS$2:AS159,'Publication Bias Analysis'!AS160),"")</f>
        <v/>
      </c>
      <c r="FJ160" s="10" t="str">
        <f t="shared" si="305"/>
        <v/>
      </c>
      <c r="FK160" s="10" t="e">
        <f>IF(AND(Include_study="Yes",Sufficient_data="Yes"),'Publication Bias Analysis'!AR160,NA())</f>
        <v>#N/A</v>
      </c>
      <c r="FL160" s="28" t="e">
        <f>IF(AND(Include_study="Yes",Sufficient_data="Yes"),'Publication Bias Analysis'!AS160,NA())</f>
        <v>#N/A</v>
      </c>
      <c r="FM160" s="10" t="str">
        <f>IF(AND(Include_study="Yes",Sufficient_data="Yes"),'Publication Bias Analysis'!AR:AR-AVERAGE('Publication Bias Analysis'!AR:AR),"")</f>
        <v/>
      </c>
      <c r="FN160" s="40" t="str">
        <f>IF(AND(Include_study="Yes",Sufficient_data="Yes"),FL:FL-('Publication Bias Analysis'!AV$30+FK:FK*'Publication Bias Analysis'!AV$31),"")</f>
        <v/>
      </c>
      <c r="FT160" s="133"/>
      <c r="FU160" s="10" t="str">
        <f t="shared" si="254"/>
        <v/>
      </c>
      <c r="FV160" s="19" t="str">
        <f t="shared" si="283"/>
        <v/>
      </c>
      <c r="FW160" s="40" t="str">
        <f t="shared" si="307"/>
        <v/>
      </c>
    </row>
    <row r="161" spans="1:179" x14ac:dyDescent="0.2">
      <c r="A161" s="129"/>
      <c r="B161" s="26" t="str">
        <f t="shared" si="255"/>
        <v/>
      </c>
      <c r="C161" s="26" t="str">
        <f>IF(B161&lt;&gt;"",IF(B161=0,COUNTIF(B$2:B160,0)+1,COUNTIF(B$2:B160,B161)+B161+COUNTIF(B:B,0)),"")</f>
        <v/>
      </c>
      <c r="D161" s="26" t="str">
        <f t="shared" si="216"/>
        <v/>
      </c>
      <c r="E161" s="10" t="str">
        <f>IF(AND(Sufficient_data="Yes",Include_study="Yes",Input!Study_name&lt;&gt;""),Input!Study_name,"")</f>
        <v/>
      </c>
      <c r="F161" s="10" t="str">
        <f>IF(AND(Sufficient_data="Yes",Include_study="Yes"),Input!Correlation,"")</f>
        <v/>
      </c>
      <c r="G161" s="10" t="str">
        <f t="shared" si="217"/>
        <v/>
      </c>
      <c r="H161" s="10" t="str">
        <f>IF(AND(Sufficient_data="Yes",Include_study="Yes"),Input!Number_of_subjects,"")</f>
        <v/>
      </c>
      <c r="I161" s="10" t="str">
        <f t="shared" si="218"/>
        <v/>
      </c>
      <c r="J161" s="10" t="str">
        <f t="shared" si="219"/>
        <v/>
      </c>
      <c r="K161" s="10" t="str">
        <f t="shared" si="220"/>
        <v/>
      </c>
      <c r="L161" s="10" t="str">
        <f t="shared" si="221"/>
        <v/>
      </c>
      <c r="M161" s="10" t="str">
        <f t="shared" si="284"/>
        <v/>
      </c>
      <c r="N161" s="10" t="str">
        <f t="shared" si="285"/>
        <v/>
      </c>
      <c r="O161" s="106" t="str">
        <f t="shared" si="286"/>
        <v/>
      </c>
      <c r="P161" s="68" t="str">
        <f t="shared" si="287"/>
        <v/>
      </c>
      <c r="R161" s="57" t="e">
        <f t="shared" si="226"/>
        <v>#N/A</v>
      </c>
      <c r="S161" s="10" t="e">
        <f t="shared" si="227"/>
        <v>#N/A</v>
      </c>
      <c r="T161" s="40" t="e">
        <f t="shared" si="228"/>
        <v>#N/A</v>
      </c>
      <c r="Y161" s="129"/>
      <c r="Z161" s="26" t="str">
        <f t="shared" si="288"/>
        <v/>
      </c>
      <c r="AA161" s="26" t="str">
        <f>IF(AND(Sufficient_data="Yes",Include_study="Yes",Input!Study_name&lt;&gt;"",Subgroup&lt;&gt;""),Input!Study_name,"")</f>
        <v/>
      </c>
      <c r="AB161" s="10" t="str">
        <f t="shared" si="230"/>
        <v/>
      </c>
      <c r="AC161" s="10" t="str">
        <f>IF(AND(Sufficient_data="Yes",Include_study="Yes",Subgroup&lt;&gt;""),Input!Correlation,"")</f>
        <v/>
      </c>
      <c r="AD161" s="10" t="str">
        <f t="shared" si="256"/>
        <v/>
      </c>
      <c r="AE161" s="10" t="str">
        <f t="shared" si="231"/>
        <v/>
      </c>
      <c r="AF161" s="10" t="str">
        <f t="shared" si="257"/>
        <v/>
      </c>
      <c r="AG161" s="10" t="str">
        <f t="shared" si="289"/>
        <v/>
      </c>
      <c r="AH161" s="4" t="str">
        <f t="shared" si="258"/>
        <v/>
      </c>
      <c r="AI161" s="35" t="str">
        <f t="shared" si="290"/>
        <v/>
      </c>
      <c r="AJ161" s="108" t="str">
        <f t="shared" si="291"/>
        <v/>
      </c>
      <c r="AK161" s="68" t="str">
        <f t="shared" si="292"/>
        <v/>
      </c>
      <c r="AL161" s="9"/>
      <c r="AM161" s="57" t="e">
        <f t="shared" si="259"/>
        <v>#N/A</v>
      </c>
      <c r="AN161" s="10" t="e">
        <f t="shared" si="260"/>
        <v>#N/A</v>
      </c>
      <c r="AO161" s="40" t="e">
        <f t="shared" si="261"/>
        <v>#N/A</v>
      </c>
      <c r="AP161" s="9"/>
      <c r="AQ161" s="71" t="str">
        <f t="shared" si="262"/>
        <v/>
      </c>
      <c r="AR161" s="10" t="str">
        <f>IF(AND(Sufficient_data="Yes",Include_study="Yes",Subgroup&lt;&gt;""),IF(COUNTIFS(Input!F$2:F160,"="&amp;"Yes",Input!C$2:C160,"="&amp;"Yes",Input!G$2:G160,"="&amp;Subgroup)&gt;0,"",Subgroup),"")</f>
        <v/>
      </c>
      <c r="AS161" s="26" t="str">
        <f t="shared" si="263"/>
        <v/>
      </c>
      <c r="AT161" s="14" t="str">
        <f t="shared" si="264"/>
        <v/>
      </c>
      <c r="AU161" s="10" t="str">
        <f t="shared" si="265"/>
        <v/>
      </c>
      <c r="AV161" s="19" t="str">
        <f t="shared" si="266"/>
        <v/>
      </c>
      <c r="AW161" s="10" t="str">
        <f t="shared" si="267"/>
        <v/>
      </c>
      <c r="AX161" s="10" t="str">
        <f t="shared" si="268"/>
        <v/>
      </c>
      <c r="AY161" s="10" t="str">
        <f t="shared" si="293"/>
        <v/>
      </c>
      <c r="AZ161" s="10" t="str">
        <f t="shared" si="269"/>
        <v/>
      </c>
      <c r="BA161" s="10" t="str">
        <f t="shared" si="270"/>
        <v/>
      </c>
      <c r="BB161" s="10" t="str">
        <f t="shared" si="294"/>
        <v/>
      </c>
      <c r="BC161" s="10" t="str">
        <f t="shared" si="271"/>
        <v/>
      </c>
      <c r="BD161" s="26" t="str">
        <f t="shared" si="272"/>
        <v/>
      </c>
      <c r="BE161" s="10" t="str">
        <f t="shared" si="295"/>
        <v/>
      </c>
      <c r="BF161" s="10" t="str">
        <f t="shared" si="296"/>
        <v/>
      </c>
      <c r="BG161" s="10" t="str">
        <f t="shared" si="273"/>
        <v/>
      </c>
      <c r="BH161" s="10" t="str">
        <f t="shared" si="274"/>
        <v/>
      </c>
      <c r="BI161" s="10" t="str">
        <f t="shared" si="297"/>
        <v/>
      </c>
      <c r="BJ161" s="10" t="str">
        <f t="shared" si="298"/>
        <v/>
      </c>
      <c r="BK161" s="10" t="str">
        <f t="shared" si="275"/>
        <v/>
      </c>
      <c r="BL161" s="10" t="str">
        <f t="shared" si="276"/>
        <v/>
      </c>
      <c r="BM161" s="10" t="str">
        <f t="shared" si="277"/>
        <v/>
      </c>
      <c r="BN161" s="10" t="e">
        <f t="shared" si="278"/>
        <v>#N/A</v>
      </c>
      <c r="BO161" s="10" t="str">
        <f t="shared" si="279"/>
        <v/>
      </c>
      <c r="BP161" s="10" t="str">
        <f t="shared" si="280"/>
        <v/>
      </c>
      <c r="BQ161" s="10" t="str">
        <f t="shared" si="299"/>
        <v/>
      </c>
      <c r="BR161" s="28" t="str">
        <f t="shared" si="281"/>
        <v/>
      </c>
      <c r="BS161" s="40" t="str">
        <f t="shared" si="306"/>
        <v/>
      </c>
      <c r="BX161" s="138"/>
      <c r="BY161" s="10" t="e">
        <f t="shared" si="243"/>
        <v>#N/A</v>
      </c>
      <c r="BZ161" s="10" t="e">
        <f t="shared" si="244"/>
        <v>#N/A</v>
      </c>
      <c r="CA161" s="10" t="str">
        <f t="shared" si="245"/>
        <v/>
      </c>
      <c r="CB161" s="10" t="str">
        <f>IF(AND(Sufficient_data="Yes",Include_study="Yes",Moderator&lt;&gt;""),'Moderator Analysis'!F:F-CL$2,"")</f>
        <v/>
      </c>
      <c r="CC161" s="10" t="str">
        <f>IF(AND(Sufficient_data="Yes",Include_study="Yes",Moderator&lt;&gt;""),'Moderator Analysis'!E:E-CL$3,"")</f>
        <v/>
      </c>
      <c r="CD161" s="40" t="str">
        <f>IF(AND(Sufficient_data="Yes",Include_study="Yes",Moderator&lt;&gt;""),CA:CA*('Moderator Analysis'!F:F-CL$5-CL$4*'Moderator Analysis'!E:E)^2,"")</f>
        <v/>
      </c>
      <c r="CE161" s="9"/>
      <c r="CF161" s="75" t="str">
        <f t="shared" si="282"/>
        <v/>
      </c>
      <c r="CG161" s="18" t="str">
        <f>IF(AND(Sufficient_data="Yes",Include_study="Yes",CF161&lt;&gt;""),'Moderator Analysis'!F:F-'Moderator Analysis'!J$37,"")</f>
        <v/>
      </c>
      <c r="CH161" s="18" t="str">
        <f>IF(AND(Sufficient_data="Yes",Include_study="Yes",CF161&lt;&gt;""),'Moderator Analysis'!E:E-SUMPRODUCT('Moderator Analysis'!E:E,CF:CF)/SUM(CF:CF),"")</f>
        <v/>
      </c>
      <c r="CI161" s="79" t="str">
        <f>IF(AND(Sufficient_data="Yes",Include_study="Yes",CF161&lt;&gt;""),CF:CF*('Moderator Analysis'!F:F-'Moderator Analysis'!J$29-'Moderator Analysis'!J$30*'Moderator Analysis'!E:E)^2,"")</f>
        <v/>
      </c>
      <c r="CN161" s="138"/>
      <c r="CO161" s="140"/>
      <c r="CP161" s="28" t="str">
        <f>IF(AND(Include_study="Yes",Sufficient_data="Yes"),1/'Publication Bias Analysis'!F161^2,"")</f>
        <v/>
      </c>
      <c r="CQ161" s="28" t="str">
        <f>IF(AND(Include_study="Yes",Sufficient_data="Yes"),1/('Publication Bias Analysis'!F:F^2+IF(Additional_model="Fixed effect",0,Calculations!DD$11)),"")</f>
        <v/>
      </c>
      <c r="CR161" s="28" t="str">
        <f>IF(AND(Include_study="Yes",Sufficient_data="Yes"),1/('Publication Bias Analysis'!F:F^2+IF(Additional_model="Fixed effect",0,'Publication Bias Analysis'!L$32)),"")</f>
        <v/>
      </c>
      <c r="CS161" s="28" t="str">
        <f>IF(AND(Include_study="Yes",Sufficient_data="Yes"),'Publication Bias Analysis'!E:E-IF(Trim_and_fill="Off",'Publication Bias Analysis'!I$29,'Publication Bias Analysis'!I$37),"")</f>
        <v/>
      </c>
      <c r="CT161" s="28" t="str">
        <f t="shared" si="300"/>
        <v/>
      </c>
      <c r="CU161" s="28" t="str">
        <f t="shared" si="301"/>
        <v/>
      </c>
      <c r="CV161" s="90" t="str">
        <f t="shared" si="302"/>
        <v/>
      </c>
      <c r="CW161" s="89" t="str">
        <f>IF(AND(Include_study="Yes",Sufficient_data="Yes"),CV:CV+IF(DH:DH&lt;0,-1,1)*COUNTIF(CV$2:CV160,CV:CV),"")</f>
        <v/>
      </c>
      <c r="CX161" s="89" t="str">
        <f>IF(AND(Include_study="Yes",Sufficient_data="Yes"),RANK(DL:DL,DL:DL,1)*IF(DK:DK&lt;0,-1,1)+IF(DK:DK&lt;0,-1,1)*COUNTIF(CV$2:CV160,CV:CV),"")</f>
        <v/>
      </c>
      <c r="CY161" s="89" t="str">
        <f>IF(AND(Include_study="Yes",Sufficient_data="Yes"),RANK(DO:DO,DO:DO,1)*IF(DN:DN&lt;0,-1,1)+IF(DN:DN&lt;0,-1,1)*COUNTIF(CV$2:CV160,CV:CV),"")</f>
        <v/>
      </c>
      <c r="CZ161" s="10" t="e">
        <f>IF(AND(Include_study="Yes",Sufficient_data="Yes"),'Publication Bias Analysis'!E:E,NA())</f>
        <v>#N/A</v>
      </c>
      <c r="DA161" s="40" t="e">
        <f>IF(AND(Include_study="Yes",Sufficient_data="Yes"),'Publication Bias Analysis'!F:F,NA())</f>
        <v>#N/A</v>
      </c>
      <c r="DG161" s="133"/>
      <c r="DH161" s="28" t="str">
        <f>IF(AND(Include_study="Yes",Sufficient_data="Yes"),IF('Publication Bias Analysis'!L$38="Left",CZ:CZ-'Publication Bias Analysis'!I$29,'Publication Bias Analysis'!I$29-'Publication Bias Analysis'!E:E),"")</f>
        <v/>
      </c>
      <c r="DI161" s="28" t="str">
        <f t="shared" si="308"/>
        <v/>
      </c>
      <c r="DJ161" s="40" t="str">
        <f>IF(AND(Include_study="Yes",Sufficient_data="Yes"),1/('Publication Bias Analysis'!F:F^2+IF(Additional_model="Fixed effect",0,$DS$6)),"")</f>
        <v/>
      </c>
      <c r="DK161" s="28" t="str">
        <f>IF(AND(Include_study="Yes",Sufficient_data="Yes"),IF('Publication Bias Analysis'!L$38="Left",CZ:CZ-DS$3,DS$3-'Publication Bias Analysis'!E:E),"")</f>
        <v/>
      </c>
      <c r="DL161" s="28" t="str">
        <f t="shared" si="309"/>
        <v/>
      </c>
      <c r="DM161" s="40" t="str">
        <f>IF(AND(DK161&lt;&gt;"",CW161&lt;=MAX(CW:CW)-DS$7),1/('Publication Bias Analysis'!F:F^2+IF(Additional_model="Fixed effect",0,$DS$13)),"")</f>
        <v/>
      </c>
      <c r="DN161" s="10" t="str">
        <f>IF(AND(Include_study="Yes",Sufficient_data="Yes"),IF('Publication Bias Analysis'!L$38="Left",CZ:CZ-DS$10,DS$10-CZ:CZ),"")</f>
        <v/>
      </c>
      <c r="DO161" s="10" t="str">
        <f t="shared" si="310"/>
        <v/>
      </c>
      <c r="DP161" s="40" t="str">
        <f t="shared" si="303"/>
        <v/>
      </c>
      <c r="EG161" s="133"/>
      <c r="EH161" s="10" t="str">
        <f t="shared" si="304"/>
        <v/>
      </c>
      <c r="EI161" s="40" t="str">
        <f>IF(AND(Include_study="Yes",Sufficient_data="Yes"),Z_score-('Publication Bias Analysis'!P$3+'Publication Bias Analysis'!P$4*Inverse_standard_error),"")</f>
        <v/>
      </c>
      <c r="EK161" s="133"/>
      <c r="EL161" s="10" t="str">
        <f>IF(AND(Include_study="Yes",Sufficient_data="Yes"),(CZ:CZ-SUMPRODUCT(Calculations!CP:CP,'Publication Bias Analysis'!E:E)/SUM(Calculations!CP:CP))/(SQRT(EM:EM)),"")</f>
        <v/>
      </c>
      <c r="EM161" s="10" t="str">
        <f>IF(AND(Include_study="Yes",Sufficient_data="Yes"),'Publication Bias Analysis'!F:F^2-1/(SUM(Calculations!CP:CP)),"")</f>
        <v/>
      </c>
      <c r="EN161" s="14" t="str">
        <f t="shared" si="311"/>
        <v/>
      </c>
      <c r="EO161" s="14" t="str">
        <f t="shared" si="312"/>
        <v/>
      </c>
      <c r="EP161" s="14" t="str">
        <f>IF(AND(Include_study="Yes",Sufficient_data="Yes"),COUNTIFS(EN$2:EN160,"&lt;"&amp;EN161,EO$2:EO160,"&lt;"&amp;EO161)+COUNTIFS(EN162:EN$201,"&lt;"&amp;EN161,EO162:EO$201,"&lt;"&amp;EO161)+COUNTIFS(EN$2:EN160,"&gt;"&amp;EN161,EO$2:EO160,"&gt;"&amp;EO161)+COUNTIFS(EN162:EN$201,"&gt;"&amp;EN161,EO162:EO$201,"&gt;"&amp;EO161),"")</f>
        <v/>
      </c>
      <c r="EQ161" s="83" t="str">
        <f>IF(AND(Include_study="Yes",Sufficient_data="Yes"),COUNTIFS(EN$2:EN160,"&lt;"&amp;EN161,EO$2:EO160,"&gt;"&amp;EO161)+COUNTIFS(EN162:EN$201,"&lt;"&amp;EN161,EO162:EO$201,"&gt;"&amp;EO161)+COUNTIFS(EN$2:EN160,"&gt;"&amp;EN161,EO$2:EO160,"&lt;"&amp;EO161)+COUNTIFS(EN162:EN$201,"&gt;"&amp;EN161,EO162:EO$201,"&lt;"&amp;EO161),"")</f>
        <v/>
      </c>
      <c r="ES161" s="133"/>
      <c r="EX161" s="133"/>
      <c r="EY161" s="10" t="e">
        <f t="shared" si="250"/>
        <v>#N/A</v>
      </c>
      <c r="EZ161" s="10" t="e">
        <f t="shared" si="251"/>
        <v>#N/A</v>
      </c>
      <c r="FA161" s="10" t="str">
        <f t="shared" si="252"/>
        <v/>
      </c>
      <c r="FB161" s="40" t="str">
        <f>IF(AND(Include_study="Yes",Sufficient_data="Yes"),Z_score-('Publication Bias Analysis'!AK189+'Publication Bias Analysis'!AK$31*Inverse_standard_error),"")</f>
        <v/>
      </c>
      <c r="FH161" s="133"/>
      <c r="FI161" s="14" t="str">
        <f>IF(Z_score&lt;&gt;"",RANK('Publication Bias Analysis'!AS:AS,'Publication Bias Analysis'!AS:AS,1)+COUNTIF('Publication Bias Analysis'!AS$2:AS160,'Publication Bias Analysis'!AS161),"")</f>
        <v/>
      </c>
      <c r="FJ161" s="10" t="str">
        <f t="shared" si="305"/>
        <v/>
      </c>
      <c r="FK161" s="10" t="e">
        <f>IF(AND(Include_study="Yes",Sufficient_data="Yes"),'Publication Bias Analysis'!AR161,NA())</f>
        <v>#N/A</v>
      </c>
      <c r="FL161" s="28" t="e">
        <f>IF(AND(Include_study="Yes",Sufficient_data="Yes"),'Publication Bias Analysis'!AS161,NA())</f>
        <v>#N/A</v>
      </c>
      <c r="FM161" s="10" t="str">
        <f>IF(AND(Include_study="Yes",Sufficient_data="Yes"),'Publication Bias Analysis'!AR:AR-AVERAGE('Publication Bias Analysis'!AR:AR),"")</f>
        <v/>
      </c>
      <c r="FN161" s="40" t="str">
        <f>IF(AND(Include_study="Yes",Sufficient_data="Yes"),FL:FL-('Publication Bias Analysis'!AV$30+FK:FK*'Publication Bias Analysis'!AV$31),"")</f>
        <v/>
      </c>
      <c r="FT161" s="133"/>
      <c r="FU161" s="10" t="str">
        <f t="shared" si="254"/>
        <v/>
      </c>
      <c r="FV161" s="19" t="str">
        <f t="shared" si="283"/>
        <v/>
      </c>
      <c r="FW161" s="40" t="str">
        <f t="shared" si="307"/>
        <v/>
      </c>
    </row>
    <row r="162" spans="1:179" x14ac:dyDescent="0.2">
      <c r="A162" s="129"/>
      <c r="B162" s="26" t="str">
        <f t="shared" si="255"/>
        <v/>
      </c>
      <c r="C162" s="26" t="str">
        <f>IF(B162&lt;&gt;"",IF(B162=0,COUNTIF(B$2:B161,0)+1,COUNTIF(B$2:B161,B162)+B162+COUNTIF(B:B,0)),"")</f>
        <v/>
      </c>
      <c r="D162" s="26" t="str">
        <f t="shared" ref="D162:D201" si="313">IF(Entry_Number&lt;&gt;"",Entry_Number,"")</f>
        <v/>
      </c>
      <c r="E162" s="10" t="str">
        <f>IF(AND(Sufficient_data="Yes",Include_study="Yes",Input!Study_name&lt;&gt;""),Input!Study_name,"")</f>
        <v/>
      </c>
      <c r="F162" s="10" t="str">
        <f>IF(AND(Sufficient_data="Yes",Include_study="Yes"),Input!Correlation,"")</f>
        <v/>
      </c>
      <c r="G162" s="10" t="str">
        <f t="shared" ref="G162:G201" si="314">IF(AND(Sufficient_data="Yes",Include_study="Yes"),FISHER(Correlation),"")</f>
        <v/>
      </c>
      <c r="H162" s="10" t="str">
        <f>IF(AND(Sufficient_data="Yes",Include_study="Yes"),Input!Number_of_subjects,"")</f>
        <v/>
      </c>
      <c r="I162" s="10" t="str">
        <f t="shared" ref="I162:I201" si="315">IF(AND(Sufficient_data="Yes",Include_study="Yes"),1/(Number_of_subjects-3),"")</f>
        <v/>
      </c>
      <c r="J162" s="10" t="str">
        <f t="shared" ref="J162:J201" si="316">IF(AND(Sufficient_data="Yes",Include_study="Yes"),SQRT(Varz),"")</f>
        <v/>
      </c>
      <c r="K162" s="10" t="str">
        <f t="shared" ref="K162:K201" si="317">IF(AND(Sufficient_data="Yes",Include_study="Yes"),1/Varz,"")</f>
        <v/>
      </c>
      <c r="L162" s="10" t="str">
        <f t="shared" ref="L162:L201" si="318">IF(AND(Sufficient_data="Yes",Include_study="Yes"),1/(Varz+T2_),"")</f>
        <v/>
      </c>
      <c r="M162" s="10" t="str">
        <f t="shared" ref="M162:M193" si="319">IF(AND(Sufficient_data="Yes",Include_study="Yes"),FISHERINV(rz-ABS(TINV((1-Confidence_level),Number_of_subjects-1))*SEz),"")</f>
        <v/>
      </c>
      <c r="N162" s="10" t="str">
        <f t="shared" ref="N162:N193" si="320">IF(AND(Sufficient_data="Yes",Include_study="Yes"),FISHERINV(rz+ABS(TINV((1-Confidence_level),Number_of_subjects-1))*SEz),"")</f>
        <v/>
      </c>
      <c r="O162" s="106" t="str">
        <f t="shared" ref="O162:O193" si="321">IF(Weightr&lt;&gt;"",IF(Meta_analysis_model="Fixed effect model",Weightf/SUM(Weightf),Weightr/SUM(Weightr)),"")</f>
        <v/>
      </c>
      <c r="P162" s="68" t="str">
        <f t="shared" ref="P162:P193" si="322">IF(AND(Include_study="Yes",Sufficient_data="Yes"),rz-Combined_Effect_Sizez,"")</f>
        <v/>
      </c>
      <c r="R162" s="57" t="e">
        <f t="shared" ref="R162:R201" si="323">IF(AND(Sufficient_data="Yes",Include_study="Yes"),Correlation,NA())</f>
        <v>#N/A</v>
      </c>
      <c r="S162" s="10" t="e">
        <f t="shared" ref="S162:S201" si="324">IF(AND(Sufficient_data="Yes",Include_study="Yes"),Correlation-CI_Lower_limit,NA())</f>
        <v>#N/A</v>
      </c>
      <c r="T162" s="40" t="e">
        <f t="shared" ref="T162:T201" si="325">IF(AND(Sufficient_data="Yes",Include_study="Yes"),CI_Upper_limit-Correlation,NA())</f>
        <v>#N/A</v>
      </c>
      <c r="Y162" s="129"/>
      <c r="Z162" s="26" t="str">
        <f t="shared" ref="Z162:Z193" si="326">IF(AND(Sufficient_data="Yes",Include_study="Yes",Subgroup&lt;&gt;""),COUNTIFS(Include_study,"Yes",Sufficient_data,"Yes",AB:AB,"&lt;"&amp;Subgroup)+COUNTIFS(Entry_Number,"&lt;"&amp;Entry_Number,AB:AB,Subgroup)+COUNTIFS(AU:AU,"&gt;="&amp;0,AR:AR,"&lt;"&amp;Subgroup)+1-COUNTIFS(Include_study,"Yes",Sufficient_data,"Yes",Subgroup,"="&amp;""),"")</f>
        <v/>
      </c>
      <c r="AA162" s="26" t="str">
        <f>IF(AND(Sufficient_data="Yes",Include_study="Yes",Input!Study_name&lt;&gt;"",Subgroup&lt;&gt;""),Input!Study_name,"")</f>
        <v/>
      </c>
      <c r="AB162" s="10" t="str">
        <f t="shared" ref="AB162:AB201" si="327">IF(AND(Sufficient_data="Yes",Include_study="Yes",Subgroup&lt;&gt;""),Subgroup,"")</f>
        <v/>
      </c>
      <c r="AC162" s="10" t="str">
        <f>IF(AND(Sufficient_data="Yes",Include_study="Yes",Subgroup&lt;&gt;""),Input!Correlation,"")</f>
        <v/>
      </c>
      <c r="AD162" s="10" t="str">
        <f t="shared" si="256"/>
        <v/>
      </c>
      <c r="AE162" s="10" t="str">
        <f t="shared" ref="AE162:AE201" si="328">IF(AND(Include_study="Yes",Sufficient_data="Yes",Subgroup&lt;&gt;""),SEz,"")</f>
        <v/>
      </c>
      <c r="AF162" s="10" t="str">
        <f t="shared" si="257"/>
        <v/>
      </c>
      <c r="AG162" s="10" t="str">
        <f t="shared" ref="AG162:AG193" si="329">IF(AND(Include_study="Yes",Sufficient_data="Yes",Subgroup&lt;&gt;""),1/(AE162^2+IF(Within_subgroup_weighting="Fixed effect",0,INDEX(AR:AY,MATCH(Subgroup,AR:AR,0),8))),"")</f>
        <v/>
      </c>
      <c r="AH162" s="4" t="str">
        <f t="shared" si="258"/>
        <v/>
      </c>
      <c r="AI162" s="35" t="str">
        <f t="shared" ref="AI162:AI193" si="330">IF(AND(Include_study="Yes",Sufficient_data="Yes",Subgroup&lt;&gt;""),FISHERINV(AD:AD-ABS(TINV((1-Subgroup_confidence_level),Number_of_subjects-1))*AE:AE),"")</f>
        <v/>
      </c>
      <c r="AJ162" s="108" t="str">
        <f t="shared" ref="AJ162:AJ193" si="331">IF(AND(Include_study="Yes",Sufficient_data="Yes",Subgroup&lt;&gt;""),FISHERINV(AD:AD+ABS(TINV((1-Subgroup_confidence_level),Number_of_subjects-1))*AE:AE),"")</f>
        <v/>
      </c>
      <c r="AK162" s="68" t="str">
        <f t="shared" ref="AK162:AK193" si="332">IF(AND(Include_study="Yes",Sufficient_data="Yes",Subgroup&lt;&gt;""),AD:AD-VLOOKUP(AB:AB,AR:BA,10,FALSE),"")</f>
        <v/>
      </c>
      <c r="AL162" s="9"/>
      <c r="AM162" s="57" t="e">
        <f t="shared" si="259"/>
        <v>#N/A</v>
      </c>
      <c r="AN162" s="10" t="e">
        <f t="shared" si="260"/>
        <v>#N/A</v>
      </c>
      <c r="AO162" s="40" t="e">
        <f t="shared" si="261"/>
        <v>#N/A</v>
      </c>
      <c r="AP162" s="9"/>
      <c r="AQ162" s="71" t="str">
        <f t="shared" si="262"/>
        <v/>
      </c>
      <c r="AR162" s="10" t="str">
        <f>IF(AND(Sufficient_data="Yes",Include_study="Yes",Subgroup&lt;&gt;""),IF(COUNTIFS(Input!F$2:F161,"="&amp;"Yes",Input!C$2:C161,"="&amp;"Yes",Input!G$2:G161,"="&amp;Subgroup)&gt;0,"",Subgroup),"")</f>
        <v/>
      </c>
      <c r="AS162" s="26" t="str">
        <f t="shared" si="263"/>
        <v/>
      </c>
      <c r="AT162" s="14" t="str">
        <f t="shared" si="264"/>
        <v/>
      </c>
      <c r="AU162" s="10" t="str">
        <f t="shared" si="265"/>
        <v/>
      </c>
      <c r="AV162" s="19" t="str">
        <f t="shared" si="266"/>
        <v/>
      </c>
      <c r="AW162" s="10" t="str">
        <f t="shared" si="267"/>
        <v/>
      </c>
      <c r="AX162" s="10" t="str">
        <f t="shared" si="268"/>
        <v/>
      </c>
      <c r="AY162" s="10" t="str">
        <f t="shared" ref="AY162:AY193" si="333">IF(AU162&lt;&gt;"",IF(AT162=1,0,IF(Within_subgroup_weighting=$BU$38,MAX(0,(SUM(AU:AU)-(Subgroup_k-COUNT(AU:AU)))/SUM(AX:AX)),MAX(0,(AU162-(AT162-1))/AX162))),"")</f>
        <v/>
      </c>
      <c r="AZ162" s="10" t="str">
        <f t="shared" si="269"/>
        <v/>
      </c>
      <c r="BA162" s="10" t="str">
        <f t="shared" si="270"/>
        <v/>
      </c>
      <c r="BB162" s="10" t="str">
        <f t="shared" ref="BB162:BB193" si="334">IF(AU162&lt;&gt;"",IF(Within_subgroup_weighting=BU$36,1/SQRT(SUMIF(Subgroup,AR162,AF:AF)),SQRT(SUMPRODUCT(--(Subgroup=AR162),AG:AG,AK:AK,AK:AK)/((AT162-1)*SUMIF(AB:AB,AR:AR,AG:AG)))),"")</f>
        <v/>
      </c>
      <c r="BC162" s="10" t="str">
        <f t="shared" si="271"/>
        <v/>
      </c>
      <c r="BD162" s="26" t="str">
        <f t="shared" si="272"/>
        <v/>
      </c>
      <c r="BE162" s="10" t="str">
        <f t="shared" ref="BE162:BE193" si="335">IF(AU162&lt;&gt;"",FISHERINV(BA162-ABS(TINV((1-Subgroup_confidence_level),AT162-1))*BB162),"")</f>
        <v/>
      </c>
      <c r="BF162" s="10" t="str">
        <f t="shared" ref="BF162:BF193" si="336">IF(AU162&lt;&gt;"",FISHERINV(BA162+ABS(TINV((1-Subgroup_confidence_level),AT162-1))*BB162),"")</f>
        <v/>
      </c>
      <c r="BG162" s="10" t="str">
        <f t="shared" si="273"/>
        <v/>
      </c>
      <c r="BH162" s="10" t="str">
        <f t="shared" si="274"/>
        <v/>
      </c>
      <c r="BI162" s="10" t="str">
        <f t="shared" ref="BI162:BI193" si="337">IF(AU162&lt;&gt;"",FISHERINV(BA162-ABS(TINV((1-Subgroup_confidence_level),AT162-1))*SQRT(AY162+BB162^2)),"")</f>
        <v/>
      </c>
      <c r="BJ162" s="10" t="str">
        <f t="shared" ref="BJ162:BJ193" si="338">IF(AU162&lt;&gt;"",FISHERINV(BA162+ABS(TINV((1-Subgroup_confidence_level),AT162-1))*SQRT(AY162+BB162^2)),"")</f>
        <v/>
      </c>
      <c r="BK162" s="10" t="str">
        <f t="shared" si="275"/>
        <v/>
      </c>
      <c r="BL162" s="10" t="str">
        <f t="shared" si="276"/>
        <v/>
      </c>
      <c r="BM162" s="10" t="str">
        <f t="shared" si="277"/>
        <v/>
      </c>
      <c r="BN162" s="10" t="e">
        <f t="shared" si="278"/>
        <v>#N/A</v>
      </c>
      <c r="BO162" s="10" t="str">
        <f t="shared" si="279"/>
        <v/>
      </c>
      <c r="BP162" s="10" t="str">
        <f t="shared" si="280"/>
        <v/>
      </c>
      <c r="BQ162" s="10" t="str">
        <f t="shared" ref="BQ162:BQ193" si="339">IF(BB162&lt;&gt;"",1/(BB162^2+IF(Between_subgroup_weighting=BU$32,0,BV$29)),"")</f>
        <v/>
      </c>
      <c r="BR162" s="28" t="str">
        <f t="shared" si="281"/>
        <v/>
      </c>
      <c r="BS162" s="40" t="str">
        <f t="shared" si="306"/>
        <v/>
      </c>
      <c r="BX162" s="138"/>
      <c r="BY162" s="10" t="e">
        <f t="shared" ref="BY162:BY201" si="340">IF(AND(Sufficient_data="Yes",Include_study="Yes",Moderator&lt;&gt;""),Moderator,NA())</f>
        <v>#N/A</v>
      </c>
      <c r="BZ162" s="10" t="e">
        <f t="shared" ref="BZ162:BZ201" si="341">IF(AND(Include_study="Yes",Sufficient_data="Yes",Moderator&lt;&gt;""),rz,NA())</f>
        <v>#N/A</v>
      </c>
      <c r="CA162" s="10" t="str">
        <f t="shared" ref="CA162:CA201" si="342">IF(AND(Include_study="Yes",Sufficient_data="Yes",Moderator&lt;&gt;""),1/SEz^2,"")</f>
        <v/>
      </c>
      <c r="CB162" s="10" t="str">
        <f>IF(AND(Sufficient_data="Yes",Include_study="Yes",Moderator&lt;&gt;""),'Moderator Analysis'!F:F-CL$2,"")</f>
        <v/>
      </c>
      <c r="CC162" s="10" t="str">
        <f>IF(AND(Sufficient_data="Yes",Include_study="Yes",Moderator&lt;&gt;""),'Moderator Analysis'!E:E-CL$3,"")</f>
        <v/>
      </c>
      <c r="CD162" s="40" t="str">
        <f>IF(AND(Sufficient_data="Yes",Include_study="Yes",Moderator&lt;&gt;""),CA:CA*('Moderator Analysis'!F:F-CL$5-CL$4*'Moderator Analysis'!E:E)^2,"")</f>
        <v/>
      </c>
      <c r="CE162" s="9"/>
      <c r="CF162" s="75" t="str">
        <f t="shared" si="282"/>
        <v/>
      </c>
      <c r="CG162" s="18" t="str">
        <f>IF(AND(Sufficient_data="Yes",Include_study="Yes",CF162&lt;&gt;""),'Moderator Analysis'!F:F-'Moderator Analysis'!J$37,"")</f>
        <v/>
      </c>
      <c r="CH162" s="18" t="str">
        <f>IF(AND(Sufficient_data="Yes",Include_study="Yes",CF162&lt;&gt;""),'Moderator Analysis'!E:E-SUMPRODUCT('Moderator Analysis'!E:E,CF:CF)/SUM(CF:CF),"")</f>
        <v/>
      </c>
      <c r="CI162" s="79" t="str">
        <f>IF(AND(Sufficient_data="Yes",Include_study="Yes",CF162&lt;&gt;""),CF:CF*('Moderator Analysis'!F:F-'Moderator Analysis'!J$29-'Moderator Analysis'!J$30*'Moderator Analysis'!E:E)^2,"")</f>
        <v/>
      </c>
      <c r="CN162" s="138"/>
      <c r="CO162" s="140"/>
      <c r="CP162" s="28" t="str">
        <f>IF(AND(Include_study="Yes",Sufficient_data="Yes"),1/'Publication Bias Analysis'!F162^2,"")</f>
        <v/>
      </c>
      <c r="CQ162" s="28" t="str">
        <f>IF(AND(Include_study="Yes",Sufficient_data="Yes"),1/('Publication Bias Analysis'!F:F^2+IF(Additional_model="Fixed effect",0,Calculations!DD$11)),"")</f>
        <v/>
      </c>
      <c r="CR162" s="28" t="str">
        <f>IF(AND(Include_study="Yes",Sufficient_data="Yes"),1/('Publication Bias Analysis'!F:F^2+IF(Additional_model="Fixed effect",0,'Publication Bias Analysis'!L$32)),"")</f>
        <v/>
      </c>
      <c r="CS162" s="28" t="str">
        <f>IF(AND(Include_study="Yes",Sufficient_data="Yes"),'Publication Bias Analysis'!E:E-IF(Trim_and_fill="Off",'Publication Bias Analysis'!I$29,'Publication Bias Analysis'!I$37),"")</f>
        <v/>
      </c>
      <c r="CT162" s="28" t="str">
        <f t="shared" ref="CT162:CT193" si="343">IF(AND(Include_study="Yes",Sufficient_data="Yes"),IF(Additional_model="Fixed effect",1/SEz,1/SQRT(SEz^2+DD$11)),"")</f>
        <v/>
      </c>
      <c r="CU162" s="28" t="str">
        <f t="shared" ref="CU162:CU193" si="344">IF(AND(Include_study="Yes",Sufficient_data="Yes"),IF(Additional_model="Fixed effect",rz/SEz,rz/SQRT(SEz^2+DD$11)),"")</f>
        <v/>
      </c>
      <c r="CV162" s="90" t="str">
        <f t="shared" ref="CV162:CV193" si="345">IF(AND(Include_study="Yes",Sufficient_data="Yes"),RANK(DI:DI,DI:DI,1)*IF(DH:DH&gt;0,1,-1),"")</f>
        <v/>
      </c>
      <c r="CW162" s="89" t="str">
        <f>IF(AND(Include_study="Yes",Sufficient_data="Yes"),CV:CV+IF(DH:DH&lt;0,-1,1)*COUNTIF(CV$2:CV161,CV:CV),"")</f>
        <v/>
      </c>
      <c r="CX162" s="89" t="str">
        <f>IF(AND(Include_study="Yes",Sufficient_data="Yes"),RANK(DL:DL,DL:DL,1)*IF(DK:DK&lt;0,-1,1)+IF(DK:DK&lt;0,-1,1)*COUNTIF(CV$2:CV161,CV:CV),"")</f>
        <v/>
      </c>
      <c r="CY162" s="89" t="str">
        <f>IF(AND(Include_study="Yes",Sufficient_data="Yes"),RANK(DO:DO,DO:DO,1)*IF(DN:DN&lt;0,-1,1)+IF(DN:DN&lt;0,-1,1)*COUNTIF(CV$2:CV161,CV:CV),"")</f>
        <v/>
      </c>
      <c r="CZ162" s="10" t="e">
        <f>IF(AND(Include_study="Yes",Sufficient_data="Yes"),'Publication Bias Analysis'!E:E,NA())</f>
        <v>#N/A</v>
      </c>
      <c r="DA162" s="40" t="e">
        <f>IF(AND(Include_study="Yes",Sufficient_data="Yes"),'Publication Bias Analysis'!F:F,NA())</f>
        <v>#N/A</v>
      </c>
      <c r="DG162" s="133"/>
      <c r="DH162" s="28" t="str">
        <f>IF(AND(Include_study="Yes",Sufficient_data="Yes"),IF('Publication Bias Analysis'!L$38="Left",CZ:CZ-'Publication Bias Analysis'!I$29,'Publication Bias Analysis'!I$29-'Publication Bias Analysis'!E:E),"")</f>
        <v/>
      </c>
      <c r="DI162" s="28" t="str">
        <f t="shared" si="308"/>
        <v/>
      </c>
      <c r="DJ162" s="40" t="str">
        <f>IF(AND(Include_study="Yes",Sufficient_data="Yes"),1/('Publication Bias Analysis'!F:F^2+IF(Additional_model="Fixed effect",0,$DS$6)),"")</f>
        <v/>
      </c>
      <c r="DK162" s="28" t="str">
        <f>IF(AND(Include_study="Yes",Sufficient_data="Yes"),IF('Publication Bias Analysis'!L$38="Left",CZ:CZ-DS$3,DS$3-'Publication Bias Analysis'!E:E),"")</f>
        <v/>
      </c>
      <c r="DL162" s="28" t="str">
        <f t="shared" si="309"/>
        <v/>
      </c>
      <c r="DM162" s="40" t="str">
        <f>IF(AND(DK162&lt;&gt;"",CW162&lt;=MAX(CW:CW)-DS$7),1/('Publication Bias Analysis'!F:F^2+IF(Additional_model="Fixed effect",0,$DS$13)),"")</f>
        <v/>
      </c>
      <c r="DN162" s="10" t="str">
        <f>IF(AND(Include_study="Yes",Sufficient_data="Yes"),IF('Publication Bias Analysis'!L$38="Left",CZ:CZ-DS$10,DS$10-CZ:CZ),"")</f>
        <v/>
      </c>
      <c r="DO162" s="10" t="str">
        <f t="shared" si="310"/>
        <v/>
      </c>
      <c r="DP162" s="40" t="str">
        <f t="shared" ref="DP162:DP193" si="346">IF(AND(DN162&lt;&gt;"",CX162&lt;=MAX(CX:CX)-DS$14),1/(SEz^2+IF(Additional_model="Fixed effect",0,$DS$20)),"")</f>
        <v/>
      </c>
      <c r="EG162" s="133"/>
      <c r="EH162" s="10" t="str">
        <f t="shared" si="304"/>
        <v/>
      </c>
      <c r="EI162" s="40" t="str">
        <f>IF(AND(Include_study="Yes",Sufficient_data="Yes"),Z_score-('Publication Bias Analysis'!P$3+'Publication Bias Analysis'!P$4*Inverse_standard_error),"")</f>
        <v/>
      </c>
      <c r="EK162" s="133"/>
      <c r="EL162" s="10" t="str">
        <f>IF(AND(Include_study="Yes",Sufficient_data="Yes"),(CZ:CZ-SUMPRODUCT(Calculations!CP:CP,'Publication Bias Analysis'!E:E)/SUM(Calculations!CP:CP))/(SQRT(EM:EM)),"")</f>
        <v/>
      </c>
      <c r="EM162" s="10" t="str">
        <f>IF(AND(Include_study="Yes",Sufficient_data="Yes"),'Publication Bias Analysis'!F:F^2-1/(SUM(Calculations!CP:CP)),"")</f>
        <v/>
      </c>
      <c r="EN162" s="14" t="str">
        <f t="shared" si="311"/>
        <v/>
      </c>
      <c r="EO162" s="14" t="str">
        <f t="shared" si="312"/>
        <v/>
      </c>
      <c r="EP162" s="14" t="str">
        <f>IF(AND(Include_study="Yes",Sufficient_data="Yes"),COUNTIFS(EN$2:EN161,"&lt;"&amp;EN162,EO$2:EO161,"&lt;"&amp;EO162)+COUNTIFS(EN163:EN$201,"&lt;"&amp;EN162,EO163:EO$201,"&lt;"&amp;EO162)+COUNTIFS(EN$2:EN161,"&gt;"&amp;EN162,EO$2:EO161,"&gt;"&amp;EO162)+COUNTIFS(EN163:EN$201,"&gt;"&amp;EN162,EO163:EO$201,"&gt;"&amp;EO162),"")</f>
        <v/>
      </c>
      <c r="EQ162" s="83" t="str">
        <f>IF(AND(Include_study="Yes",Sufficient_data="Yes"),COUNTIFS(EN$2:EN161,"&lt;"&amp;EN162,EO$2:EO161,"&gt;"&amp;EO162)+COUNTIFS(EN163:EN$201,"&lt;"&amp;EN162,EO163:EO$201,"&gt;"&amp;EO162)+COUNTIFS(EN$2:EN161,"&gt;"&amp;EN162,EO$2:EO161,"&lt;"&amp;EO162)+COUNTIFS(EN163:EN$201,"&gt;"&amp;EN162,EO163:EO$201,"&lt;"&amp;EO162),"")</f>
        <v/>
      </c>
      <c r="ES162" s="133"/>
      <c r="EX162" s="133"/>
      <c r="EY162" s="10" t="e">
        <f t="shared" ref="EY162:EY201" si="347">IF(AND(Include_study="Yes",Sufficient_data="Yes"),Inverse_standard_error,NA())</f>
        <v>#N/A</v>
      </c>
      <c r="EZ162" s="10" t="e">
        <f t="shared" ref="EZ162:EZ201" si="348">IF(AND(Include_study="Yes",Sufficient_data="Yes"),Z_score,NA())</f>
        <v>#N/A</v>
      </c>
      <c r="FA162" s="10" t="str">
        <f t="shared" ref="FA162:FA201" si="349">IF(AND(Include_study="Yes",Sufficient_data="Yes"),Inverse_standard_error-AVERAGE(Inverse_standard_error),"")</f>
        <v/>
      </c>
      <c r="FB162" s="40" t="str">
        <f>IF(AND(Include_study="Yes",Sufficient_data="Yes"),Z_score-('Publication Bias Analysis'!AK190+'Publication Bias Analysis'!AK$31*Inverse_standard_error),"")</f>
        <v/>
      </c>
      <c r="FH162" s="133"/>
      <c r="FI162" s="14" t="str">
        <f>IF(Z_score&lt;&gt;"",RANK('Publication Bias Analysis'!AS:AS,'Publication Bias Analysis'!AS:AS,1)+COUNTIF('Publication Bias Analysis'!AS$2:AS161,'Publication Bias Analysis'!AS162),"")</f>
        <v/>
      </c>
      <c r="FJ162" s="10" t="str">
        <f t="shared" ref="FJ162:FJ193" si="350">IF(FI:FI&lt;&gt;"",(FI:FI-1/3)/(k_+1/3),"")</f>
        <v/>
      </c>
      <c r="FK162" s="10" t="e">
        <f>IF(AND(Include_study="Yes",Sufficient_data="Yes"),'Publication Bias Analysis'!AR162,NA())</f>
        <v>#N/A</v>
      </c>
      <c r="FL162" s="28" t="e">
        <f>IF(AND(Include_study="Yes",Sufficient_data="Yes"),'Publication Bias Analysis'!AS162,NA())</f>
        <v>#N/A</v>
      </c>
      <c r="FM162" s="10" t="str">
        <f>IF(AND(Include_study="Yes",Sufficient_data="Yes"),'Publication Bias Analysis'!AR:AR-AVERAGE('Publication Bias Analysis'!AR:AR),"")</f>
        <v/>
      </c>
      <c r="FN162" s="40" t="str">
        <f>IF(AND(Include_study="Yes",Sufficient_data="Yes"),FL:FL-('Publication Bias Analysis'!AV$30+FK:FK*'Publication Bias Analysis'!AV$31),"")</f>
        <v/>
      </c>
      <c r="FT162" s="133"/>
      <c r="FU162" s="10" t="str">
        <f t="shared" ref="FU162:FU201" si="351">IF(AND(Include_study="Yes",Sufficient_data="Yes"),Z_score,"")</f>
        <v/>
      </c>
      <c r="FV162" s="19" t="str">
        <f t="shared" si="283"/>
        <v/>
      </c>
      <c r="FW162" s="40" t="str">
        <f t="shared" si="307"/>
        <v/>
      </c>
    </row>
    <row r="163" spans="1:179" x14ac:dyDescent="0.2">
      <c r="A163" s="129"/>
      <c r="B163" s="26" t="str">
        <f t="shared" si="255"/>
        <v/>
      </c>
      <c r="C163" s="26" t="str">
        <f>IF(B163&lt;&gt;"",IF(B163=0,COUNTIF(B$2:B162,0)+1,COUNTIF(B$2:B162,B163)+B163+COUNTIF(B:B,0)),"")</f>
        <v/>
      </c>
      <c r="D163" s="26" t="str">
        <f t="shared" si="313"/>
        <v/>
      </c>
      <c r="E163" s="10" t="str">
        <f>IF(AND(Sufficient_data="Yes",Include_study="Yes",Input!Study_name&lt;&gt;""),Input!Study_name,"")</f>
        <v/>
      </c>
      <c r="F163" s="10" t="str">
        <f>IF(AND(Sufficient_data="Yes",Include_study="Yes"),Input!Correlation,"")</f>
        <v/>
      </c>
      <c r="G163" s="10" t="str">
        <f t="shared" si="314"/>
        <v/>
      </c>
      <c r="H163" s="10" t="str">
        <f>IF(AND(Sufficient_data="Yes",Include_study="Yes"),Input!Number_of_subjects,"")</f>
        <v/>
      </c>
      <c r="I163" s="10" t="str">
        <f t="shared" si="315"/>
        <v/>
      </c>
      <c r="J163" s="10" t="str">
        <f t="shared" si="316"/>
        <v/>
      </c>
      <c r="K163" s="10" t="str">
        <f t="shared" si="317"/>
        <v/>
      </c>
      <c r="L163" s="10" t="str">
        <f t="shared" si="318"/>
        <v/>
      </c>
      <c r="M163" s="10" t="str">
        <f t="shared" si="319"/>
        <v/>
      </c>
      <c r="N163" s="10" t="str">
        <f t="shared" si="320"/>
        <v/>
      </c>
      <c r="O163" s="106" t="str">
        <f t="shared" si="321"/>
        <v/>
      </c>
      <c r="P163" s="68" t="str">
        <f t="shared" si="322"/>
        <v/>
      </c>
      <c r="R163" s="57" t="e">
        <f t="shared" si="323"/>
        <v>#N/A</v>
      </c>
      <c r="S163" s="10" t="e">
        <f t="shared" si="324"/>
        <v>#N/A</v>
      </c>
      <c r="T163" s="40" t="e">
        <f t="shared" si="325"/>
        <v>#N/A</v>
      </c>
      <c r="Y163" s="129"/>
      <c r="Z163" s="26" t="str">
        <f t="shared" si="326"/>
        <v/>
      </c>
      <c r="AA163" s="26" t="str">
        <f>IF(AND(Sufficient_data="Yes",Include_study="Yes",Input!Study_name&lt;&gt;"",Subgroup&lt;&gt;""),Input!Study_name,"")</f>
        <v/>
      </c>
      <c r="AB163" s="10" t="str">
        <f t="shared" si="327"/>
        <v/>
      </c>
      <c r="AC163" s="10" t="str">
        <f>IF(AND(Sufficient_data="Yes",Include_study="Yes",Subgroup&lt;&gt;""),Input!Correlation,"")</f>
        <v/>
      </c>
      <c r="AD163" s="10" t="str">
        <f t="shared" si="256"/>
        <v/>
      </c>
      <c r="AE163" s="10" t="str">
        <f t="shared" si="328"/>
        <v/>
      </c>
      <c r="AF163" s="10" t="str">
        <f t="shared" si="257"/>
        <v/>
      </c>
      <c r="AG163" s="10" t="str">
        <f t="shared" si="329"/>
        <v/>
      </c>
      <c r="AH163" s="4" t="str">
        <f t="shared" si="258"/>
        <v/>
      </c>
      <c r="AI163" s="35" t="str">
        <f t="shared" si="330"/>
        <v/>
      </c>
      <c r="AJ163" s="108" t="str">
        <f t="shared" si="331"/>
        <v/>
      </c>
      <c r="AK163" s="68" t="str">
        <f t="shared" si="332"/>
        <v/>
      </c>
      <c r="AL163" s="9"/>
      <c r="AM163" s="57" t="e">
        <f t="shared" si="259"/>
        <v>#N/A</v>
      </c>
      <c r="AN163" s="10" t="e">
        <f t="shared" si="260"/>
        <v>#N/A</v>
      </c>
      <c r="AO163" s="40" t="e">
        <f t="shared" si="261"/>
        <v>#N/A</v>
      </c>
      <c r="AP163" s="9"/>
      <c r="AQ163" s="71" t="str">
        <f t="shared" si="262"/>
        <v/>
      </c>
      <c r="AR163" s="10" t="str">
        <f>IF(AND(Sufficient_data="Yes",Include_study="Yes",Subgroup&lt;&gt;""),IF(COUNTIFS(Input!F$2:F162,"="&amp;"Yes",Input!C$2:C162,"="&amp;"Yes",Input!G$2:G162,"="&amp;Subgroup)&gt;0,"",Subgroup),"")</f>
        <v/>
      </c>
      <c r="AS163" s="26" t="str">
        <f t="shared" si="263"/>
        <v/>
      </c>
      <c r="AT163" s="14" t="str">
        <f t="shared" si="264"/>
        <v/>
      </c>
      <c r="AU163" s="10" t="str">
        <f t="shared" si="265"/>
        <v/>
      </c>
      <c r="AV163" s="19" t="str">
        <f t="shared" si="266"/>
        <v/>
      </c>
      <c r="AW163" s="10" t="str">
        <f t="shared" si="267"/>
        <v/>
      </c>
      <c r="AX163" s="10" t="str">
        <f t="shared" si="268"/>
        <v/>
      </c>
      <c r="AY163" s="10" t="str">
        <f t="shared" si="333"/>
        <v/>
      </c>
      <c r="AZ163" s="10" t="str">
        <f t="shared" si="269"/>
        <v/>
      </c>
      <c r="BA163" s="10" t="str">
        <f t="shared" si="270"/>
        <v/>
      </c>
      <c r="BB163" s="10" t="str">
        <f t="shared" si="334"/>
        <v/>
      </c>
      <c r="BC163" s="10" t="str">
        <f t="shared" si="271"/>
        <v/>
      </c>
      <c r="BD163" s="26" t="str">
        <f t="shared" si="272"/>
        <v/>
      </c>
      <c r="BE163" s="10" t="str">
        <f t="shared" si="335"/>
        <v/>
      </c>
      <c r="BF163" s="10" t="str">
        <f t="shared" si="336"/>
        <v/>
      </c>
      <c r="BG163" s="10" t="str">
        <f t="shared" si="273"/>
        <v/>
      </c>
      <c r="BH163" s="10" t="str">
        <f t="shared" si="274"/>
        <v/>
      </c>
      <c r="BI163" s="10" t="str">
        <f t="shared" si="337"/>
        <v/>
      </c>
      <c r="BJ163" s="10" t="str">
        <f t="shared" si="338"/>
        <v/>
      </c>
      <c r="BK163" s="10" t="str">
        <f t="shared" si="275"/>
        <v/>
      </c>
      <c r="BL163" s="10" t="str">
        <f t="shared" si="276"/>
        <v/>
      </c>
      <c r="BM163" s="10" t="str">
        <f t="shared" si="277"/>
        <v/>
      </c>
      <c r="BN163" s="10" t="e">
        <f t="shared" si="278"/>
        <v>#N/A</v>
      </c>
      <c r="BO163" s="10" t="str">
        <f t="shared" si="279"/>
        <v/>
      </c>
      <c r="BP163" s="10" t="str">
        <f t="shared" si="280"/>
        <v/>
      </c>
      <c r="BQ163" s="10" t="str">
        <f t="shared" si="339"/>
        <v/>
      </c>
      <c r="BR163" s="28" t="str">
        <f t="shared" si="281"/>
        <v/>
      </c>
      <c r="BS163" s="40" t="str">
        <f t="shared" si="306"/>
        <v/>
      </c>
      <c r="BX163" s="138"/>
      <c r="BY163" s="10" t="e">
        <f t="shared" si="340"/>
        <v>#N/A</v>
      </c>
      <c r="BZ163" s="10" t="e">
        <f t="shared" si="341"/>
        <v>#N/A</v>
      </c>
      <c r="CA163" s="10" t="str">
        <f t="shared" si="342"/>
        <v/>
      </c>
      <c r="CB163" s="10" t="str">
        <f>IF(AND(Sufficient_data="Yes",Include_study="Yes",Moderator&lt;&gt;""),'Moderator Analysis'!F:F-CL$2,"")</f>
        <v/>
      </c>
      <c r="CC163" s="10" t="str">
        <f>IF(AND(Sufficient_data="Yes",Include_study="Yes",Moderator&lt;&gt;""),'Moderator Analysis'!E:E-CL$3,"")</f>
        <v/>
      </c>
      <c r="CD163" s="40" t="str">
        <f>IF(AND(Sufficient_data="Yes",Include_study="Yes",Moderator&lt;&gt;""),CA:CA*('Moderator Analysis'!F:F-CL$5-CL$4*'Moderator Analysis'!E:E)^2,"")</f>
        <v/>
      </c>
      <c r="CE163" s="9"/>
      <c r="CF163" s="75" t="str">
        <f t="shared" si="282"/>
        <v/>
      </c>
      <c r="CG163" s="18" t="str">
        <f>IF(AND(Sufficient_data="Yes",Include_study="Yes",CF163&lt;&gt;""),'Moderator Analysis'!F:F-'Moderator Analysis'!J$37,"")</f>
        <v/>
      </c>
      <c r="CH163" s="18" t="str">
        <f>IF(AND(Sufficient_data="Yes",Include_study="Yes",CF163&lt;&gt;""),'Moderator Analysis'!E:E-SUMPRODUCT('Moderator Analysis'!E:E,CF:CF)/SUM(CF:CF),"")</f>
        <v/>
      </c>
      <c r="CI163" s="79" t="str">
        <f>IF(AND(Sufficient_data="Yes",Include_study="Yes",CF163&lt;&gt;""),CF:CF*('Moderator Analysis'!F:F-'Moderator Analysis'!J$29-'Moderator Analysis'!J$30*'Moderator Analysis'!E:E)^2,"")</f>
        <v/>
      </c>
      <c r="CN163" s="138"/>
      <c r="CO163" s="140"/>
      <c r="CP163" s="28" t="str">
        <f>IF(AND(Include_study="Yes",Sufficient_data="Yes"),1/'Publication Bias Analysis'!F163^2,"")</f>
        <v/>
      </c>
      <c r="CQ163" s="28" t="str">
        <f>IF(AND(Include_study="Yes",Sufficient_data="Yes"),1/('Publication Bias Analysis'!F:F^2+IF(Additional_model="Fixed effect",0,Calculations!DD$11)),"")</f>
        <v/>
      </c>
      <c r="CR163" s="28" t="str">
        <f>IF(AND(Include_study="Yes",Sufficient_data="Yes"),1/('Publication Bias Analysis'!F:F^2+IF(Additional_model="Fixed effect",0,'Publication Bias Analysis'!L$32)),"")</f>
        <v/>
      </c>
      <c r="CS163" s="28" t="str">
        <f>IF(AND(Include_study="Yes",Sufficient_data="Yes"),'Publication Bias Analysis'!E:E-IF(Trim_and_fill="Off",'Publication Bias Analysis'!I$29,'Publication Bias Analysis'!I$37),"")</f>
        <v/>
      </c>
      <c r="CT163" s="28" t="str">
        <f t="shared" si="343"/>
        <v/>
      </c>
      <c r="CU163" s="28" t="str">
        <f t="shared" si="344"/>
        <v/>
      </c>
      <c r="CV163" s="90" t="str">
        <f t="shared" si="345"/>
        <v/>
      </c>
      <c r="CW163" s="89" t="str">
        <f>IF(AND(Include_study="Yes",Sufficient_data="Yes"),CV:CV+IF(DH:DH&lt;0,-1,1)*COUNTIF(CV$2:CV162,CV:CV),"")</f>
        <v/>
      </c>
      <c r="CX163" s="89" t="str">
        <f>IF(AND(Include_study="Yes",Sufficient_data="Yes"),RANK(DL:DL,DL:DL,1)*IF(DK:DK&lt;0,-1,1)+IF(DK:DK&lt;0,-1,1)*COUNTIF(CV$2:CV162,CV:CV),"")</f>
        <v/>
      </c>
      <c r="CY163" s="89" t="str">
        <f>IF(AND(Include_study="Yes",Sufficient_data="Yes"),RANK(DO:DO,DO:DO,1)*IF(DN:DN&lt;0,-1,1)+IF(DN:DN&lt;0,-1,1)*COUNTIF(CV$2:CV162,CV:CV),"")</f>
        <v/>
      </c>
      <c r="CZ163" s="10" t="e">
        <f>IF(AND(Include_study="Yes",Sufficient_data="Yes"),'Publication Bias Analysis'!E:E,NA())</f>
        <v>#N/A</v>
      </c>
      <c r="DA163" s="40" t="e">
        <f>IF(AND(Include_study="Yes",Sufficient_data="Yes"),'Publication Bias Analysis'!F:F,NA())</f>
        <v>#N/A</v>
      </c>
      <c r="DG163" s="133"/>
      <c r="DH163" s="28" t="str">
        <f>IF(AND(Include_study="Yes",Sufficient_data="Yes"),IF('Publication Bias Analysis'!L$38="Left",CZ:CZ-'Publication Bias Analysis'!I$29,'Publication Bias Analysis'!I$29-'Publication Bias Analysis'!E:E),"")</f>
        <v/>
      </c>
      <c r="DI163" s="28" t="str">
        <f t="shared" si="308"/>
        <v/>
      </c>
      <c r="DJ163" s="40" t="str">
        <f>IF(AND(Include_study="Yes",Sufficient_data="Yes"),1/('Publication Bias Analysis'!F:F^2+IF(Additional_model="Fixed effect",0,$DS$6)),"")</f>
        <v/>
      </c>
      <c r="DK163" s="28" t="str">
        <f>IF(AND(Include_study="Yes",Sufficient_data="Yes"),IF('Publication Bias Analysis'!L$38="Left",CZ:CZ-DS$3,DS$3-'Publication Bias Analysis'!E:E),"")</f>
        <v/>
      </c>
      <c r="DL163" s="28" t="str">
        <f t="shared" si="309"/>
        <v/>
      </c>
      <c r="DM163" s="40" t="str">
        <f>IF(AND(DK163&lt;&gt;"",CW163&lt;=MAX(CW:CW)-DS$7),1/('Publication Bias Analysis'!F:F^2+IF(Additional_model="Fixed effect",0,$DS$13)),"")</f>
        <v/>
      </c>
      <c r="DN163" s="10" t="str">
        <f>IF(AND(Include_study="Yes",Sufficient_data="Yes"),IF('Publication Bias Analysis'!L$38="Left",CZ:CZ-DS$10,DS$10-CZ:CZ),"")</f>
        <v/>
      </c>
      <c r="DO163" s="10" t="str">
        <f t="shared" si="310"/>
        <v/>
      </c>
      <c r="DP163" s="40" t="str">
        <f t="shared" si="346"/>
        <v/>
      </c>
      <c r="EG163" s="133"/>
      <c r="EH163" s="10" t="str">
        <f t="shared" si="304"/>
        <v/>
      </c>
      <c r="EI163" s="40" t="str">
        <f>IF(AND(Include_study="Yes",Sufficient_data="Yes"),Z_score-('Publication Bias Analysis'!P$3+'Publication Bias Analysis'!P$4*Inverse_standard_error),"")</f>
        <v/>
      </c>
      <c r="EK163" s="133"/>
      <c r="EL163" s="10" t="str">
        <f>IF(AND(Include_study="Yes",Sufficient_data="Yes"),(CZ:CZ-SUMPRODUCT(Calculations!CP:CP,'Publication Bias Analysis'!E:E)/SUM(Calculations!CP:CP))/(SQRT(EM:EM)),"")</f>
        <v/>
      </c>
      <c r="EM163" s="10" t="str">
        <f>IF(AND(Include_study="Yes",Sufficient_data="Yes"),'Publication Bias Analysis'!F:F^2-1/(SUM(Calculations!CP:CP)),"")</f>
        <v/>
      </c>
      <c r="EN163" s="14" t="str">
        <f t="shared" si="311"/>
        <v/>
      </c>
      <c r="EO163" s="14" t="str">
        <f t="shared" si="312"/>
        <v/>
      </c>
      <c r="EP163" s="14" t="str">
        <f>IF(AND(Include_study="Yes",Sufficient_data="Yes"),COUNTIFS(EN$2:EN162,"&lt;"&amp;EN163,EO$2:EO162,"&lt;"&amp;EO163)+COUNTIFS(EN164:EN$201,"&lt;"&amp;EN163,EO164:EO$201,"&lt;"&amp;EO163)+COUNTIFS(EN$2:EN162,"&gt;"&amp;EN163,EO$2:EO162,"&gt;"&amp;EO163)+COUNTIFS(EN164:EN$201,"&gt;"&amp;EN163,EO164:EO$201,"&gt;"&amp;EO163),"")</f>
        <v/>
      </c>
      <c r="EQ163" s="83" t="str">
        <f>IF(AND(Include_study="Yes",Sufficient_data="Yes"),COUNTIFS(EN$2:EN162,"&lt;"&amp;EN163,EO$2:EO162,"&gt;"&amp;EO163)+COUNTIFS(EN164:EN$201,"&lt;"&amp;EN163,EO164:EO$201,"&gt;"&amp;EO163)+COUNTIFS(EN$2:EN162,"&gt;"&amp;EN163,EO$2:EO162,"&lt;"&amp;EO163)+COUNTIFS(EN164:EN$201,"&gt;"&amp;EN163,EO164:EO$201,"&lt;"&amp;EO163),"")</f>
        <v/>
      </c>
      <c r="ES163" s="133"/>
      <c r="EX163" s="133"/>
      <c r="EY163" s="10" t="e">
        <f t="shared" si="347"/>
        <v>#N/A</v>
      </c>
      <c r="EZ163" s="10" t="e">
        <f t="shared" si="348"/>
        <v>#N/A</v>
      </c>
      <c r="FA163" s="10" t="str">
        <f t="shared" si="349"/>
        <v/>
      </c>
      <c r="FB163" s="40" t="str">
        <f>IF(AND(Include_study="Yes",Sufficient_data="Yes"),Z_score-('Publication Bias Analysis'!AK191+'Publication Bias Analysis'!AK$31*Inverse_standard_error),"")</f>
        <v/>
      </c>
      <c r="FH163" s="133"/>
      <c r="FI163" s="14" t="str">
        <f>IF(Z_score&lt;&gt;"",RANK('Publication Bias Analysis'!AS:AS,'Publication Bias Analysis'!AS:AS,1)+COUNTIF('Publication Bias Analysis'!AS$2:AS162,'Publication Bias Analysis'!AS163),"")</f>
        <v/>
      </c>
      <c r="FJ163" s="10" t="str">
        <f t="shared" si="350"/>
        <v/>
      </c>
      <c r="FK163" s="10" t="e">
        <f>IF(AND(Include_study="Yes",Sufficient_data="Yes"),'Publication Bias Analysis'!AR163,NA())</f>
        <v>#N/A</v>
      </c>
      <c r="FL163" s="28" t="e">
        <f>IF(AND(Include_study="Yes",Sufficient_data="Yes"),'Publication Bias Analysis'!AS163,NA())</f>
        <v>#N/A</v>
      </c>
      <c r="FM163" s="10" t="str">
        <f>IF(AND(Include_study="Yes",Sufficient_data="Yes"),'Publication Bias Analysis'!AR:AR-AVERAGE('Publication Bias Analysis'!AR:AR),"")</f>
        <v/>
      </c>
      <c r="FN163" s="40" t="str">
        <f>IF(AND(Include_study="Yes",Sufficient_data="Yes"),FL:FL-('Publication Bias Analysis'!AV$30+FK:FK*'Publication Bias Analysis'!AV$31),"")</f>
        <v/>
      </c>
      <c r="FT163" s="133"/>
      <c r="FU163" s="10" t="str">
        <f t="shared" si="351"/>
        <v/>
      </c>
      <c r="FV163" s="19" t="str">
        <f t="shared" si="283"/>
        <v/>
      </c>
      <c r="FW163" s="40" t="str">
        <f t="shared" si="307"/>
        <v/>
      </c>
    </row>
    <row r="164" spans="1:179" x14ac:dyDescent="0.2">
      <c r="A164" s="129"/>
      <c r="B164" s="26" t="str">
        <f t="shared" si="255"/>
        <v/>
      </c>
      <c r="C164" s="26" t="str">
        <f>IF(B164&lt;&gt;"",IF(B164=0,COUNTIF(B$2:B163,0)+1,COUNTIF(B$2:B163,B164)+B164+COUNTIF(B:B,0)),"")</f>
        <v/>
      </c>
      <c r="D164" s="26" t="str">
        <f t="shared" si="313"/>
        <v/>
      </c>
      <c r="E164" s="10" t="str">
        <f>IF(AND(Sufficient_data="Yes",Include_study="Yes",Input!Study_name&lt;&gt;""),Input!Study_name,"")</f>
        <v/>
      </c>
      <c r="F164" s="10" t="str">
        <f>IF(AND(Sufficient_data="Yes",Include_study="Yes"),Input!Correlation,"")</f>
        <v/>
      </c>
      <c r="G164" s="10" t="str">
        <f t="shared" si="314"/>
        <v/>
      </c>
      <c r="H164" s="10" t="str">
        <f>IF(AND(Sufficient_data="Yes",Include_study="Yes"),Input!Number_of_subjects,"")</f>
        <v/>
      </c>
      <c r="I164" s="10" t="str">
        <f t="shared" si="315"/>
        <v/>
      </c>
      <c r="J164" s="10" t="str">
        <f t="shared" si="316"/>
        <v/>
      </c>
      <c r="K164" s="10" t="str">
        <f t="shared" si="317"/>
        <v/>
      </c>
      <c r="L164" s="10" t="str">
        <f t="shared" si="318"/>
        <v/>
      </c>
      <c r="M164" s="10" t="str">
        <f t="shared" si="319"/>
        <v/>
      </c>
      <c r="N164" s="10" t="str">
        <f t="shared" si="320"/>
        <v/>
      </c>
      <c r="O164" s="106" t="str">
        <f t="shared" si="321"/>
        <v/>
      </c>
      <c r="P164" s="68" t="str">
        <f t="shared" si="322"/>
        <v/>
      </c>
      <c r="R164" s="57" t="e">
        <f t="shared" si="323"/>
        <v>#N/A</v>
      </c>
      <c r="S164" s="10" t="e">
        <f t="shared" si="324"/>
        <v>#N/A</v>
      </c>
      <c r="T164" s="40" t="e">
        <f t="shared" si="325"/>
        <v>#N/A</v>
      </c>
      <c r="Y164" s="129"/>
      <c r="Z164" s="26" t="str">
        <f t="shared" si="326"/>
        <v/>
      </c>
      <c r="AA164" s="26" t="str">
        <f>IF(AND(Sufficient_data="Yes",Include_study="Yes",Input!Study_name&lt;&gt;"",Subgroup&lt;&gt;""),Input!Study_name,"")</f>
        <v/>
      </c>
      <c r="AB164" s="10" t="str">
        <f t="shared" si="327"/>
        <v/>
      </c>
      <c r="AC164" s="10" t="str">
        <f>IF(AND(Sufficient_data="Yes",Include_study="Yes",Subgroup&lt;&gt;""),Input!Correlation,"")</f>
        <v/>
      </c>
      <c r="AD164" s="10" t="str">
        <f t="shared" si="256"/>
        <v/>
      </c>
      <c r="AE164" s="10" t="str">
        <f t="shared" si="328"/>
        <v/>
      </c>
      <c r="AF164" s="10" t="str">
        <f t="shared" si="257"/>
        <v/>
      </c>
      <c r="AG164" s="10" t="str">
        <f t="shared" si="329"/>
        <v/>
      </c>
      <c r="AH164" s="4" t="str">
        <f t="shared" si="258"/>
        <v/>
      </c>
      <c r="AI164" s="35" t="str">
        <f t="shared" si="330"/>
        <v/>
      </c>
      <c r="AJ164" s="108" t="str">
        <f t="shared" si="331"/>
        <v/>
      </c>
      <c r="AK164" s="68" t="str">
        <f t="shared" si="332"/>
        <v/>
      </c>
      <c r="AL164" s="9"/>
      <c r="AM164" s="57" t="e">
        <f t="shared" si="259"/>
        <v>#N/A</v>
      </c>
      <c r="AN164" s="10" t="e">
        <f t="shared" si="260"/>
        <v>#N/A</v>
      </c>
      <c r="AO164" s="40" t="e">
        <f t="shared" si="261"/>
        <v>#N/A</v>
      </c>
      <c r="AP164" s="9"/>
      <c r="AQ164" s="71" t="str">
        <f t="shared" si="262"/>
        <v/>
      </c>
      <c r="AR164" s="10" t="str">
        <f>IF(AND(Sufficient_data="Yes",Include_study="Yes",Subgroup&lt;&gt;""),IF(COUNTIFS(Input!F$2:F163,"="&amp;"Yes",Input!C$2:C163,"="&amp;"Yes",Input!G$2:G163,"="&amp;Subgroup)&gt;0,"",Subgroup),"")</f>
        <v/>
      </c>
      <c r="AS164" s="26" t="str">
        <f t="shared" si="263"/>
        <v/>
      </c>
      <c r="AT164" s="14" t="str">
        <f t="shared" si="264"/>
        <v/>
      </c>
      <c r="AU164" s="10" t="str">
        <f t="shared" si="265"/>
        <v/>
      </c>
      <c r="AV164" s="19" t="str">
        <f t="shared" si="266"/>
        <v/>
      </c>
      <c r="AW164" s="10" t="str">
        <f t="shared" si="267"/>
        <v/>
      </c>
      <c r="AX164" s="10" t="str">
        <f t="shared" si="268"/>
        <v/>
      </c>
      <c r="AY164" s="10" t="str">
        <f t="shared" si="333"/>
        <v/>
      </c>
      <c r="AZ164" s="10" t="str">
        <f t="shared" si="269"/>
        <v/>
      </c>
      <c r="BA164" s="10" t="str">
        <f t="shared" si="270"/>
        <v/>
      </c>
      <c r="BB164" s="10" t="str">
        <f t="shared" si="334"/>
        <v/>
      </c>
      <c r="BC164" s="10" t="str">
        <f t="shared" si="271"/>
        <v/>
      </c>
      <c r="BD164" s="26" t="str">
        <f t="shared" si="272"/>
        <v/>
      </c>
      <c r="BE164" s="10" t="str">
        <f t="shared" si="335"/>
        <v/>
      </c>
      <c r="BF164" s="10" t="str">
        <f t="shared" si="336"/>
        <v/>
      </c>
      <c r="BG164" s="10" t="str">
        <f t="shared" si="273"/>
        <v/>
      </c>
      <c r="BH164" s="10" t="str">
        <f t="shared" si="274"/>
        <v/>
      </c>
      <c r="BI164" s="10" t="str">
        <f t="shared" si="337"/>
        <v/>
      </c>
      <c r="BJ164" s="10" t="str">
        <f t="shared" si="338"/>
        <v/>
      </c>
      <c r="BK164" s="10" t="str">
        <f t="shared" si="275"/>
        <v/>
      </c>
      <c r="BL164" s="10" t="str">
        <f t="shared" si="276"/>
        <v/>
      </c>
      <c r="BM164" s="10" t="str">
        <f t="shared" si="277"/>
        <v/>
      </c>
      <c r="BN164" s="10" t="e">
        <f t="shared" si="278"/>
        <v>#N/A</v>
      </c>
      <c r="BO164" s="10" t="str">
        <f t="shared" si="279"/>
        <v/>
      </c>
      <c r="BP164" s="10" t="str">
        <f t="shared" si="280"/>
        <v/>
      </c>
      <c r="BQ164" s="10" t="str">
        <f t="shared" si="339"/>
        <v/>
      </c>
      <c r="BR164" s="28" t="str">
        <f t="shared" si="281"/>
        <v/>
      </c>
      <c r="BS164" s="40" t="str">
        <f t="shared" si="306"/>
        <v/>
      </c>
      <c r="BX164" s="138"/>
      <c r="BY164" s="10" t="e">
        <f t="shared" si="340"/>
        <v>#N/A</v>
      </c>
      <c r="BZ164" s="10" t="e">
        <f t="shared" si="341"/>
        <v>#N/A</v>
      </c>
      <c r="CA164" s="10" t="str">
        <f t="shared" si="342"/>
        <v/>
      </c>
      <c r="CB164" s="10" t="str">
        <f>IF(AND(Sufficient_data="Yes",Include_study="Yes",Moderator&lt;&gt;""),'Moderator Analysis'!F:F-CL$2,"")</f>
        <v/>
      </c>
      <c r="CC164" s="10" t="str">
        <f>IF(AND(Sufficient_data="Yes",Include_study="Yes",Moderator&lt;&gt;""),'Moderator Analysis'!E:E-CL$3,"")</f>
        <v/>
      </c>
      <c r="CD164" s="40" t="str">
        <f>IF(AND(Sufficient_data="Yes",Include_study="Yes",Moderator&lt;&gt;""),CA:CA*('Moderator Analysis'!F:F-CL$5-CL$4*'Moderator Analysis'!E:E)^2,"")</f>
        <v/>
      </c>
      <c r="CE164" s="9"/>
      <c r="CF164" s="75" t="str">
        <f t="shared" si="282"/>
        <v/>
      </c>
      <c r="CG164" s="18" t="str">
        <f>IF(AND(Sufficient_data="Yes",Include_study="Yes",CF164&lt;&gt;""),'Moderator Analysis'!F:F-'Moderator Analysis'!J$37,"")</f>
        <v/>
      </c>
      <c r="CH164" s="18" t="str">
        <f>IF(AND(Sufficient_data="Yes",Include_study="Yes",CF164&lt;&gt;""),'Moderator Analysis'!E:E-SUMPRODUCT('Moderator Analysis'!E:E,CF:CF)/SUM(CF:CF),"")</f>
        <v/>
      </c>
      <c r="CI164" s="79" t="str">
        <f>IF(AND(Sufficient_data="Yes",Include_study="Yes",CF164&lt;&gt;""),CF:CF*('Moderator Analysis'!F:F-'Moderator Analysis'!J$29-'Moderator Analysis'!J$30*'Moderator Analysis'!E:E)^2,"")</f>
        <v/>
      </c>
      <c r="CN164" s="138"/>
      <c r="CO164" s="140"/>
      <c r="CP164" s="28" t="str">
        <f>IF(AND(Include_study="Yes",Sufficient_data="Yes"),1/'Publication Bias Analysis'!F164^2,"")</f>
        <v/>
      </c>
      <c r="CQ164" s="28" t="str">
        <f>IF(AND(Include_study="Yes",Sufficient_data="Yes"),1/('Publication Bias Analysis'!F:F^2+IF(Additional_model="Fixed effect",0,Calculations!DD$11)),"")</f>
        <v/>
      </c>
      <c r="CR164" s="28" t="str">
        <f>IF(AND(Include_study="Yes",Sufficient_data="Yes"),1/('Publication Bias Analysis'!F:F^2+IF(Additional_model="Fixed effect",0,'Publication Bias Analysis'!L$32)),"")</f>
        <v/>
      </c>
      <c r="CS164" s="28" t="str">
        <f>IF(AND(Include_study="Yes",Sufficient_data="Yes"),'Publication Bias Analysis'!E:E-IF(Trim_and_fill="Off",'Publication Bias Analysis'!I$29,'Publication Bias Analysis'!I$37),"")</f>
        <v/>
      </c>
      <c r="CT164" s="28" t="str">
        <f t="shared" si="343"/>
        <v/>
      </c>
      <c r="CU164" s="28" t="str">
        <f t="shared" si="344"/>
        <v/>
      </c>
      <c r="CV164" s="90" t="str">
        <f t="shared" si="345"/>
        <v/>
      </c>
      <c r="CW164" s="89" t="str">
        <f>IF(AND(Include_study="Yes",Sufficient_data="Yes"),CV:CV+IF(DH:DH&lt;0,-1,1)*COUNTIF(CV$2:CV163,CV:CV),"")</f>
        <v/>
      </c>
      <c r="CX164" s="89" t="str">
        <f>IF(AND(Include_study="Yes",Sufficient_data="Yes"),RANK(DL:DL,DL:DL,1)*IF(DK:DK&lt;0,-1,1)+IF(DK:DK&lt;0,-1,1)*COUNTIF(CV$2:CV163,CV:CV),"")</f>
        <v/>
      </c>
      <c r="CY164" s="89" t="str">
        <f>IF(AND(Include_study="Yes",Sufficient_data="Yes"),RANK(DO:DO,DO:DO,1)*IF(DN:DN&lt;0,-1,1)+IF(DN:DN&lt;0,-1,1)*COUNTIF(CV$2:CV163,CV:CV),"")</f>
        <v/>
      </c>
      <c r="CZ164" s="10" t="e">
        <f>IF(AND(Include_study="Yes",Sufficient_data="Yes"),'Publication Bias Analysis'!E:E,NA())</f>
        <v>#N/A</v>
      </c>
      <c r="DA164" s="40" t="e">
        <f>IF(AND(Include_study="Yes",Sufficient_data="Yes"),'Publication Bias Analysis'!F:F,NA())</f>
        <v>#N/A</v>
      </c>
      <c r="DG164" s="133"/>
      <c r="DH164" s="28" t="str">
        <f>IF(AND(Include_study="Yes",Sufficient_data="Yes"),IF('Publication Bias Analysis'!L$38="Left",CZ:CZ-'Publication Bias Analysis'!I$29,'Publication Bias Analysis'!I$29-'Publication Bias Analysis'!E:E),"")</f>
        <v/>
      </c>
      <c r="DI164" s="28" t="str">
        <f t="shared" si="308"/>
        <v/>
      </c>
      <c r="DJ164" s="40" t="str">
        <f>IF(AND(Include_study="Yes",Sufficient_data="Yes"),1/('Publication Bias Analysis'!F:F^2+IF(Additional_model="Fixed effect",0,$DS$6)),"")</f>
        <v/>
      </c>
      <c r="DK164" s="28" t="str">
        <f>IF(AND(Include_study="Yes",Sufficient_data="Yes"),IF('Publication Bias Analysis'!L$38="Left",CZ:CZ-DS$3,DS$3-'Publication Bias Analysis'!E:E),"")</f>
        <v/>
      </c>
      <c r="DL164" s="28" t="str">
        <f t="shared" si="309"/>
        <v/>
      </c>
      <c r="DM164" s="40" t="str">
        <f>IF(AND(DK164&lt;&gt;"",CW164&lt;=MAX(CW:CW)-DS$7),1/('Publication Bias Analysis'!F:F^2+IF(Additional_model="Fixed effect",0,$DS$13)),"")</f>
        <v/>
      </c>
      <c r="DN164" s="10" t="str">
        <f>IF(AND(Include_study="Yes",Sufficient_data="Yes"),IF('Publication Bias Analysis'!L$38="Left",CZ:CZ-DS$10,DS$10-CZ:CZ),"")</f>
        <v/>
      </c>
      <c r="DO164" s="10" t="str">
        <f t="shared" si="310"/>
        <v/>
      </c>
      <c r="DP164" s="40" t="str">
        <f t="shared" si="346"/>
        <v/>
      </c>
      <c r="EG164" s="133"/>
      <c r="EH164" s="10" t="str">
        <f t="shared" si="304"/>
        <v/>
      </c>
      <c r="EI164" s="40" t="str">
        <f>IF(AND(Include_study="Yes",Sufficient_data="Yes"),Z_score-('Publication Bias Analysis'!P$3+'Publication Bias Analysis'!P$4*Inverse_standard_error),"")</f>
        <v/>
      </c>
      <c r="EK164" s="133"/>
      <c r="EL164" s="10" t="str">
        <f>IF(AND(Include_study="Yes",Sufficient_data="Yes"),(CZ:CZ-SUMPRODUCT(Calculations!CP:CP,'Publication Bias Analysis'!E:E)/SUM(Calculations!CP:CP))/(SQRT(EM:EM)),"")</f>
        <v/>
      </c>
      <c r="EM164" s="10" t="str">
        <f>IF(AND(Include_study="Yes",Sufficient_data="Yes"),'Publication Bias Analysis'!F:F^2-1/(SUM(Calculations!CP:CP)),"")</f>
        <v/>
      </c>
      <c r="EN164" s="14" t="str">
        <f t="shared" si="311"/>
        <v/>
      </c>
      <c r="EO164" s="14" t="str">
        <f t="shared" si="312"/>
        <v/>
      </c>
      <c r="EP164" s="14" t="str">
        <f>IF(AND(Include_study="Yes",Sufficient_data="Yes"),COUNTIFS(EN$2:EN163,"&lt;"&amp;EN164,EO$2:EO163,"&lt;"&amp;EO164)+COUNTIFS(EN165:EN$201,"&lt;"&amp;EN164,EO165:EO$201,"&lt;"&amp;EO164)+COUNTIFS(EN$2:EN163,"&gt;"&amp;EN164,EO$2:EO163,"&gt;"&amp;EO164)+COUNTIFS(EN165:EN$201,"&gt;"&amp;EN164,EO165:EO$201,"&gt;"&amp;EO164),"")</f>
        <v/>
      </c>
      <c r="EQ164" s="83" t="str">
        <f>IF(AND(Include_study="Yes",Sufficient_data="Yes"),COUNTIFS(EN$2:EN163,"&lt;"&amp;EN164,EO$2:EO163,"&gt;"&amp;EO164)+COUNTIFS(EN165:EN$201,"&lt;"&amp;EN164,EO165:EO$201,"&gt;"&amp;EO164)+COUNTIFS(EN$2:EN163,"&gt;"&amp;EN164,EO$2:EO163,"&lt;"&amp;EO164)+COUNTIFS(EN165:EN$201,"&gt;"&amp;EN164,EO165:EO$201,"&lt;"&amp;EO164),"")</f>
        <v/>
      </c>
      <c r="ES164" s="133"/>
      <c r="EX164" s="133"/>
      <c r="EY164" s="10" t="e">
        <f t="shared" si="347"/>
        <v>#N/A</v>
      </c>
      <c r="EZ164" s="10" t="e">
        <f t="shared" si="348"/>
        <v>#N/A</v>
      </c>
      <c r="FA164" s="10" t="str">
        <f t="shared" si="349"/>
        <v/>
      </c>
      <c r="FB164" s="40" t="str">
        <f>IF(AND(Include_study="Yes",Sufficient_data="Yes"),Z_score-('Publication Bias Analysis'!AK192+'Publication Bias Analysis'!AK$31*Inverse_standard_error),"")</f>
        <v/>
      </c>
      <c r="FH164" s="133"/>
      <c r="FI164" s="14" t="str">
        <f>IF(Z_score&lt;&gt;"",RANK('Publication Bias Analysis'!AS:AS,'Publication Bias Analysis'!AS:AS,1)+COUNTIF('Publication Bias Analysis'!AS$2:AS163,'Publication Bias Analysis'!AS164),"")</f>
        <v/>
      </c>
      <c r="FJ164" s="10" t="str">
        <f t="shared" si="350"/>
        <v/>
      </c>
      <c r="FK164" s="10" t="e">
        <f>IF(AND(Include_study="Yes",Sufficient_data="Yes"),'Publication Bias Analysis'!AR164,NA())</f>
        <v>#N/A</v>
      </c>
      <c r="FL164" s="28" t="e">
        <f>IF(AND(Include_study="Yes",Sufficient_data="Yes"),'Publication Bias Analysis'!AS164,NA())</f>
        <v>#N/A</v>
      </c>
      <c r="FM164" s="10" t="str">
        <f>IF(AND(Include_study="Yes",Sufficient_data="Yes"),'Publication Bias Analysis'!AR:AR-AVERAGE('Publication Bias Analysis'!AR:AR),"")</f>
        <v/>
      </c>
      <c r="FN164" s="40" t="str">
        <f>IF(AND(Include_study="Yes",Sufficient_data="Yes"),FL:FL-('Publication Bias Analysis'!AV$30+FK:FK*'Publication Bias Analysis'!AV$31),"")</f>
        <v/>
      </c>
      <c r="FT164" s="133"/>
      <c r="FU164" s="10" t="str">
        <f t="shared" si="351"/>
        <v/>
      </c>
      <c r="FV164" s="19" t="str">
        <f t="shared" si="283"/>
        <v/>
      </c>
      <c r="FW164" s="40" t="str">
        <f t="shared" si="307"/>
        <v/>
      </c>
    </row>
    <row r="165" spans="1:179" x14ac:dyDescent="0.2">
      <c r="A165" s="129"/>
      <c r="B165" s="26" t="str">
        <f t="shared" si="255"/>
        <v/>
      </c>
      <c r="C165" s="26" t="str">
        <f>IF(B165&lt;&gt;"",IF(B165=0,COUNTIF(B$2:B164,0)+1,COUNTIF(B$2:B164,B165)+B165+COUNTIF(B:B,0)),"")</f>
        <v/>
      </c>
      <c r="D165" s="26" t="str">
        <f t="shared" si="313"/>
        <v/>
      </c>
      <c r="E165" s="10" t="str">
        <f>IF(AND(Sufficient_data="Yes",Include_study="Yes",Input!Study_name&lt;&gt;""),Input!Study_name,"")</f>
        <v/>
      </c>
      <c r="F165" s="10" t="str">
        <f>IF(AND(Sufficient_data="Yes",Include_study="Yes"),Input!Correlation,"")</f>
        <v/>
      </c>
      <c r="G165" s="10" t="str">
        <f t="shared" si="314"/>
        <v/>
      </c>
      <c r="H165" s="10" t="str">
        <f>IF(AND(Sufficient_data="Yes",Include_study="Yes"),Input!Number_of_subjects,"")</f>
        <v/>
      </c>
      <c r="I165" s="10" t="str">
        <f t="shared" si="315"/>
        <v/>
      </c>
      <c r="J165" s="10" t="str">
        <f t="shared" si="316"/>
        <v/>
      </c>
      <c r="K165" s="10" t="str">
        <f t="shared" si="317"/>
        <v/>
      </c>
      <c r="L165" s="10" t="str">
        <f t="shared" si="318"/>
        <v/>
      </c>
      <c r="M165" s="10" t="str">
        <f t="shared" si="319"/>
        <v/>
      </c>
      <c r="N165" s="10" t="str">
        <f t="shared" si="320"/>
        <v/>
      </c>
      <c r="O165" s="106" t="str">
        <f t="shared" si="321"/>
        <v/>
      </c>
      <c r="P165" s="68" t="str">
        <f t="shared" si="322"/>
        <v/>
      </c>
      <c r="R165" s="57" t="e">
        <f t="shared" si="323"/>
        <v>#N/A</v>
      </c>
      <c r="S165" s="10" t="e">
        <f t="shared" si="324"/>
        <v>#N/A</v>
      </c>
      <c r="T165" s="40" t="e">
        <f t="shared" si="325"/>
        <v>#N/A</v>
      </c>
      <c r="Y165" s="129"/>
      <c r="Z165" s="26" t="str">
        <f t="shared" si="326"/>
        <v/>
      </c>
      <c r="AA165" s="26" t="str">
        <f>IF(AND(Sufficient_data="Yes",Include_study="Yes",Input!Study_name&lt;&gt;"",Subgroup&lt;&gt;""),Input!Study_name,"")</f>
        <v/>
      </c>
      <c r="AB165" s="10" t="str">
        <f t="shared" si="327"/>
        <v/>
      </c>
      <c r="AC165" s="10" t="str">
        <f>IF(AND(Sufficient_data="Yes",Include_study="Yes",Subgroup&lt;&gt;""),Input!Correlation,"")</f>
        <v/>
      </c>
      <c r="AD165" s="10" t="str">
        <f t="shared" si="256"/>
        <v/>
      </c>
      <c r="AE165" s="10" t="str">
        <f t="shared" si="328"/>
        <v/>
      </c>
      <c r="AF165" s="10" t="str">
        <f t="shared" si="257"/>
        <v/>
      </c>
      <c r="AG165" s="10" t="str">
        <f t="shared" si="329"/>
        <v/>
      </c>
      <c r="AH165" s="4" t="str">
        <f t="shared" si="258"/>
        <v/>
      </c>
      <c r="AI165" s="35" t="str">
        <f t="shared" si="330"/>
        <v/>
      </c>
      <c r="AJ165" s="108" t="str">
        <f t="shared" si="331"/>
        <v/>
      </c>
      <c r="AK165" s="68" t="str">
        <f t="shared" si="332"/>
        <v/>
      </c>
      <c r="AL165" s="9"/>
      <c r="AM165" s="57" t="e">
        <f t="shared" si="259"/>
        <v>#N/A</v>
      </c>
      <c r="AN165" s="10" t="e">
        <f t="shared" si="260"/>
        <v>#N/A</v>
      </c>
      <c r="AO165" s="40" t="e">
        <f t="shared" si="261"/>
        <v>#N/A</v>
      </c>
      <c r="AP165" s="9"/>
      <c r="AQ165" s="71" t="str">
        <f t="shared" si="262"/>
        <v/>
      </c>
      <c r="AR165" s="10" t="str">
        <f>IF(AND(Sufficient_data="Yes",Include_study="Yes",Subgroup&lt;&gt;""),IF(COUNTIFS(Input!F$2:F164,"="&amp;"Yes",Input!C$2:C164,"="&amp;"Yes",Input!G$2:G164,"="&amp;Subgroup)&gt;0,"",Subgroup),"")</f>
        <v/>
      </c>
      <c r="AS165" s="26" t="str">
        <f t="shared" si="263"/>
        <v/>
      </c>
      <c r="AT165" s="14" t="str">
        <f t="shared" si="264"/>
        <v/>
      </c>
      <c r="AU165" s="10" t="str">
        <f t="shared" si="265"/>
        <v/>
      </c>
      <c r="AV165" s="19" t="str">
        <f t="shared" si="266"/>
        <v/>
      </c>
      <c r="AW165" s="10" t="str">
        <f t="shared" si="267"/>
        <v/>
      </c>
      <c r="AX165" s="10" t="str">
        <f t="shared" si="268"/>
        <v/>
      </c>
      <c r="AY165" s="10" t="str">
        <f t="shared" si="333"/>
        <v/>
      </c>
      <c r="AZ165" s="10" t="str">
        <f t="shared" si="269"/>
        <v/>
      </c>
      <c r="BA165" s="10" t="str">
        <f t="shared" si="270"/>
        <v/>
      </c>
      <c r="BB165" s="10" t="str">
        <f t="shared" si="334"/>
        <v/>
      </c>
      <c r="BC165" s="10" t="str">
        <f t="shared" si="271"/>
        <v/>
      </c>
      <c r="BD165" s="26" t="str">
        <f t="shared" si="272"/>
        <v/>
      </c>
      <c r="BE165" s="10" t="str">
        <f t="shared" si="335"/>
        <v/>
      </c>
      <c r="BF165" s="10" t="str">
        <f t="shared" si="336"/>
        <v/>
      </c>
      <c r="BG165" s="10" t="str">
        <f t="shared" si="273"/>
        <v/>
      </c>
      <c r="BH165" s="10" t="str">
        <f t="shared" si="274"/>
        <v/>
      </c>
      <c r="BI165" s="10" t="str">
        <f t="shared" si="337"/>
        <v/>
      </c>
      <c r="BJ165" s="10" t="str">
        <f t="shared" si="338"/>
        <v/>
      </c>
      <c r="BK165" s="10" t="str">
        <f t="shared" si="275"/>
        <v/>
      </c>
      <c r="BL165" s="10" t="str">
        <f t="shared" si="276"/>
        <v/>
      </c>
      <c r="BM165" s="10" t="str">
        <f t="shared" si="277"/>
        <v/>
      </c>
      <c r="BN165" s="10" t="e">
        <f t="shared" si="278"/>
        <v>#N/A</v>
      </c>
      <c r="BO165" s="10" t="str">
        <f t="shared" si="279"/>
        <v/>
      </c>
      <c r="BP165" s="10" t="str">
        <f t="shared" si="280"/>
        <v/>
      </c>
      <c r="BQ165" s="10" t="str">
        <f t="shared" si="339"/>
        <v/>
      </c>
      <c r="BR165" s="28" t="str">
        <f t="shared" si="281"/>
        <v/>
      </c>
      <c r="BS165" s="40" t="str">
        <f t="shared" si="306"/>
        <v/>
      </c>
      <c r="BX165" s="138"/>
      <c r="BY165" s="10" t="e">
        <f t="shared" si="340"/>
        <v>#N/A</v>
      </c>
      <c r="BZ165" s="10" t="e">
        <f t="shared" si="341"/>
        <v>#N/A</v>
      </c>
      <c r="CA165" s="10" t="str">
        <f t="shared" si="342"/>
        <v/>
      </c>
      <c r="CB165" s="10" t="str">
        <f>IF(AND(Sufficient_data="Yes",Include_study="Yes",Moderator&lt;&gt;""),'Moderator Analysis'!F:F-CL$2,"")</f>
        <v/>
      </c>
      <c r="CC165" s="10" t="str">
        <f>IF(AND(Sufficient_data="Yes",Include_study="Yes",Moderator&lt;&gt;""),'Moderator Analysis'!E:E-CL$3,"")</f>
        <v/>
      </c>
      <c r="CD165" s="40" t="str">
        <f>IF(AND(Sufficient_data="Yes",Include_study="Yes",Moderator&lt;&gt;""),CA:CA*('Moderator Analysis'!F:F-CL$5-CL$4*'Moderator Analysis'!E:E)^2,"")</f>
        <v/>
      </c>
      <c r="CE165" s="9"/>
      <c r="CF165" s="75" t="str">
        <f t="shared" si="282"/>
        <v/>
      </c>
      <c r="CG165" s="18" t="str">
        <f>IF(AND(Sufficient_data="Yes",Include_study="Yes",CF165&lt;&gt;""),'Moderator Analysis'!F:F-'Moderator Analysis'!J$37,"")</f>
        <v/>
      </c>
      <c r="CH165" s="18" t="str">
        <f>IF(AND(Sufficient_data="Yes",Include_study="Yes",CF165&lt;&gt;""),'Moderator Analysis'!E:E-SUMPRODUCT('Moderator Analysis'!E:E,CF:CF)/SUM(CF:CF),"")</f>
        <v/>
      </c>
      <c r="CI165" s="79" t="str">
        <f>IF(AND(Sufficient_data="Yes",Include_study="Yes",CF165&lt;&gt;""),CF:CF*('Moderator Analysis'!F:F-'Moderator Analysis'!J$29-'Moderator Analysis'!J$30*'Moderator Analysis'!E:E)^2,"")</f>
        <v/>
      </c>
      <c r="CN165" s="138"/>
      <c r="CO165" s="140"/>
      <c r="CP165" s="28" t="str">
        <f>IF(AND(Include_study="Yes",Sufficient_data="Yes"),1/'Publication Bias Analysis'!F165^2,"")</f>
        <v/>
      </c>
      <c r="CQ165" s="28" t="str">
        <f>IF(AND(Include_study="Yes",Sufficient_data="Yes"),1/('Publication Bias Analysis'!F:F^2+IF(Additional_model="Fixed effect",0,Calculations!DD$11)),"")</f>
        <v/>
      </c>
      <c r="CR165" s="28" t="str">
        <f>IF(AND(Include_study="Yes",Sufficient_data="Yes"),1/('Publication Bias Analysis'!F:F^2+IF(Additional_model="Fixed effect",0,'Publication Bias Analysis'!L$32)),"")</f>
        <v/>
      </c>
      <c r="CS165" s="28" t="str">
        <f>IF(AND(Include_study="Yes",Sufficient_data="Yes"),'Publication Bias Analysis'!E:E-IF(Trim_and_fill="Off",'Publication Bias Analysis'!I$29,'Publication Bias Analysis'!I$37),"")</f>
        <v/>
      </c>
      <c r="CT165" s="28" t="str">
        <f t="shared" si="343"/>
        <v/>
      </c>
      <c r="CU165" s="28" t="str">
        <f t="shared" si="344"/>
        <v/>
      </c>
      <c r="CV165" s="90" t="str">
        <f t="shared" si="345"/>
        <v/>
      </c>
      <c r="CW165" s="89" t="str">
        <f>IF(AND(Include_study="Yes",Sufficient_data="Yes"),CV:CV+IF(DH:DH&lt;0,-1,1)*COUNTIF(CV$2:CV164,CV:CV),"")</f>
        <v/>
      </c>
      <c r="CX165" s="89" t="str">
        <f>IF(AND(Include_study="Yes",Sufficient_data="Yes"),RANK(DL:DL,DL:DL,1)*IF(DK:DK&lt;0,-1,1)+IF(DK:DK&lt;0,-1,1)*COUNTIF(CV$2:CV164,CV:CV),"")</f>
        <v/>
      </c>
      <c r="CY165" s="89" t="str">
        <f>IF(AND(Include_study="Yes",Sufficient_data="Yes"),RANK(DO:DO,DO:DO,1)*IF(DN:DN&lt;0,-1,1)+IF(DN:DN&lt;0,-1,1)*COUNTIF(CV$2:CV164,CV:CV),"")</f>
        <v/>
      </c>
      <c r="CZ165" s="10" t="e">
        <f>IF(AND(Include_study="Yes",Sufficient_data="Yes"),'Publication Bias Analysis'!E:E,NA())</f>
        <v>#N/A</v>
      </c>
      <c r="DA165" s="40" t="e">
        <f>IF(AND(Include_study="Yes",Sufficient_data="Yes"),'Publication Bias Analysis'!F:F,NA())</f>
        <v>#N/A</v>
      </c>
      <c r="DG165" s="133"/>
      <c r="DH165" s="28" t="str">
        <f>IF(AND(Include_study="Yes",Sufficient_data="Yes"),IF('Publication Bias Analysis'!L$38="Left",CZ:CZ-'Publication Bias Analysis'!I$29,'Publication Bias Analysis'!I$29-'Publication Bias Analysis'!E:E),"")</f>
        <v/>
      </c>
      <c r="DI165" s="28" t="str">
        <f t="shared" si="308"/>
        <v/>
      </c>
      <c r="DJ165" s="40" t="str">
        <f>IF(AND(Include_study="Yes",Sufficient_data="Yes"),1/('Publication Bias Analysis'!F:F^2+IF(Additional_model="Fixed effect",0,$DS$6)),"")</f>
        <v/>
      </c>
      <c r="DK165" s="28" t="str">
        <f>IF(AND(Include_study="Yes",Sufficient_data="Yes"),IF('Publication Bias Analysis'!L$38="Left",CZ:CZ-DS$3,DS$3-'Publication Bias Analysis'!E:E),"")</f>
        <v/>
      </c>
      <c r="DL165" s="28" t="str">
        <f t="shared" si="309"/>
        <v/>
      </c>
      <c r="DM165" s="40" t="str">
        <f>IF(AND(DK165&lt;&gt;"",CW165&lt;=MAX(CW:CW)-DS$7),1/('Publication Bias Analysis'!F:F^2+IF(Additional_model="Fixed effect",0,$DS$13)),"")</f>
        <v/>
      </c>
      <c r="DN165" s="10" t="str">
        <f>IF(AND(Include_study="Yes",Sufficient_data="Yes"),IF('Publication Bias Analysis'!L$38="Left",CZ:CZ-DS$10,DS$10-CZ:CZ),"")</f>
        <v/>
      </c>
      <c r="DO165" s="10" t="str">
        <f t="shared" si="310"/>
        <v/>
      </c>
      <c r="DP165" s="40" t="str">
        <f t="shared" si="346"/>
        <v/>
      </c>
      <c r="EG165" s="133"/>
      <c r="EH165" s="10" t="str">
        <f t="shared" si="304"/>
        <v/>
      </c>
      <c r="EI165" s="40" t="str">
        <f>IF(AND(Include_study="Yes",Sufficient_data="Yes"),Z_score-('Publication Bias Analysis'!P$3+'Publication Bias Analysis'!P$4*Inverse_standard_error),"")</f>
        <v/>
      </c>
      <c r="EK165" s="133"/>
      <c r="EL165" s="10" t="str">
        <f>IF(AND(Include_study="Yes",Sufficient_data="Yes"),(CZ:CZ-SUMPRODUCT(Calculations!CP:CP,'Publication Bias Analysis'!E:E)/SUM(Calculations!CP:CP))/(SQRT(EM:EM)),"")</f>
        <v/>
      </c>
      <c r="EM165" s="10" t="str">
        <f>IF(AND(Include_study="Yes",Sufficient_data="Yes"),'Publication Bias Analysis'!F:F^2-1/(SUM(Calculations!CP:CP)),"")</f>
        <v/>
      </c>
      <c r="EN165" s="14" t="str">
        <f t="shared" si="311"/>
        <v/>
      </c>
      <c r="EO165" s="14" t="str">
        <f t="shared" si="312"/>
        <v/>
      </c>
      <c r="EP165" s="14" t="str">
        <f>IF(AND(Include_study="Yes",Sufficient_data="Yes"),COUNTIFS(EN$2:EN164,"&lt;"&amp;EN165,EO$2:EO164,"&lt;"&amp;EO165)+COUNTIFS(EN166:EN$201,"&lt;"&amp;EN165,EO166:EO$201,"&lt;"&amp;EO165)+COUNTIFS(EN$2:EN164,"&gt;"&amp;EN165,EO$2:EO164,"&gt;"&amp;EO165)+COUNTIFS(EN166:EN$201,"&gt;"&amp;EN165,EO166:EO$201,"&gt;"&amp;EO165),"")</f>
        <v/>
      </c>
      <c r="EQ165" s="83" t="str">
        <f>IF(AND(Include_study="Yes",Sufficient_data="Yes"),COUNTIFS(EN$2:EN164,"&lt;"&amp;EN165,EO$2:EO164,"&gt;"&amp;EO165)+COUNTIFS(EN166:EN$201,"&lt;"&amp;EN165,EO166:EO$201,"&gt;"&amp;EO165)+COUNTIFS(EN$2:EN164,"&gt;"&amp;EN165,EO$2:EO164,"&lt;"&amp;EO165)+COUNTIFS(EN166:EN$201,"&gt;"&amp;EN165,EO166:EO$201,"&lt;"&amp;EO165),"")</f>
        <v/>
      </c>
      <c r="ES165" s="133"/>
      <c r="EX165" s="133"/>
      <c r="EY165" s="10" t="e">
        <f t="shared" si="347"/>
        <v>#N/A</v>
      </c>
      <c r="EZ165" s="10" t="e">
        <f t="shared" si="348"/>
        <v>#N/A</v>
      </c>
      <c r="FA165" s="10" t="str">
        <f t="shared" si="349"/>
        <v/>
      </c>
      <c r="FB165" s="40" t="str">
        <f>IF(AND(Include_study="Yes",Sufficient_data="Yes"),Z_score-('Publication Bias Analysis'!AK193+'Publication Bias Analysis'!AK$31*Inverse_standard_error),"")</f>
        <v/>
      </c>
      <c r="FH165" s="133"/>
      <c r="FI165" s="14" t="str">
        <f>IF(Z_score&lt;&gt;"",RANK('Publication Bias Analysis'!AS:AS,'Publication Bias Analysis'!AS:AS,1)+COUNTIF('Publication Bias Analysis'!AS$2:AS164,'Publication Bias Analysis'!AS165),"")</f>
        <v/>
      </c>
      <c r="FJ165" s="10" t="str">
        <f t="shared" si="350"/>
        <v/>
      </c>
      <c r="FK165" s="10" t="e">
        <f>IF(AND(Include_study="Yes",Sufficient_data="Yes"),'Publication Bias Analysis'!AR165,NA())</f>
        <v>#N/A</v>
      </c>
      <c r="FL165" s="28" t="e">
        <f>IF(AND(Include_study="Yes",Sufficient_data="Yes"),'Publication Bias Analysis'!AS165,NA())</f>
        <v>#N/A</v>
      </c>
      <c r="FM165" s="10" t="str">
        <f>IF(AND(Include_study="Yes",Sufficient_data="Yes"),'Publication Bias Analysis'!AR:AR-AVERAGE('Publication Bias Analysis'!AR:AR),"")</f>
        <v/>
      </c>
      <c r="FN165" s="40" t="str">
        <f>IF(AND(Include_study="Yes",Sufficient_data="Yes"),FL:FL-('Publication Bias Analysis'!AV$30+FK:FK*'Publication Bias Analysis'!AV$31),"")</f>
        <v/>
      </c>
      <c r="FT165" s="133"/>
      <c r="FU165" s="10" t="str">
        <f t="shared" si="351"/>
        <v/>
      </c>
      <c r="FV165" s="19" t="str">
        <f t="shared" si="283"/>
        <v/>
      </c>
      <c r="FW165" s="40" t="str">
        <f t="shared" si="307"/>
        <v/>
      </c>
    </row>
    <row r="166" spans="1:179" x14ac:dyDescent="0.2">
      <c r="A166" s="129"/>
      <c r="B166" s="26" t="str">
        <f t="shared" si="255"/>
        <v/>
      </c>
      <c r="C166" s="26" t="str">
        <f>IF(B166&lt;&gt;"",IF(B166=0,COUNTIF(B$2:B165,0)+1,COUNTIF(B$2:B165,B166)+B166+COUNTIF(B:B,0)),"")</f>
        <v/>
      </c>
      <c r="D166" s="26" t="str">
        <f t="shared" si="313"/>
        <v/>
      </c>
      <c r="E166" s="10" t="str">
        <f>IF(AND(Sufficient_data="Yes",Include_study="Yes",Input!Study_name&lt;&gt;""),Input!Study_name,"")</f>
        <v/>
      </c>
      <c r="F166" s="10" t="str">
        <f>IF(AND(Sufficient_data="Yes",Include_study="Yes"),Input!Correlation,"")</f>
        <v/>
      </c>
      <c r="G166" s="10" t="str">
        <f t="shared" si="314"/>
        <v/>
      </c>
      <c r="H166" s="10" t="str">
        <f>IF(AND(Sufficient_data="Yes",Include_study="Yes"),Input!Number_of_subjects,"")</f>
        <v/>
      </c>
      <c r="I166" s="10" t="str">
        <f t="shared" si="315"/>
        <v/>
      </c>
      <c r="J166" s="10" t="str">
        <f t="shared" si="316"/>
        <v/>
      </c>
      <c r="K166" s="10" t="str">
        <f t="shared" si="317"/>
        <v/>
      </c>
      <c r="L166" s="10" t="str">
        <f t="shared" si="318"/>
        <v/>
      </c>
      <c r="M166" s="10" t="str">
        <f t="shared" si="319"/>
        <v/>
      </c>
      <c r="N166" s="10" t="str">
        <f t="shared" si="320"/>
        <v/>
      </c>
      <c r="O166" s="106" t="str">
        <f t="shared" si="321"/>
        <v/>
      </c>
      <c r="P166" s="68" t="str">
        <f t="shared" si="322"/>
        <v/>
      </c>
      <c r="R166" s="57" t="e">
        <f t="shared" si="323"/>
        <v>#N/A</v>
      </c>
      <c r="S166" s="10" t="e">
        <f t="shared" si="324"/>
        <v>#N/A</v>
      </c>
      <c r="T166" s="40" t="e">
        <f t="shared" si="325"/>
        <v>#N/A</v>
      </c>
      <c r="Y166" s="129"/>
      <c r="Z166" s="26" t="str">
        <f t="shared" si="326"/>
        <v/>
      </c>
      <c r="AA166" s="26" t="str">
        <f>IF(AND(Sufficient_data="Yes",Include_study="Yes",Input!Study_name&lt;&gt;"",Subgroup&lt;&gt;""),Input!Study_name,"")</f>
        <v/>
      </c>
      <c r="AB166" s="10" t="str">
        <f t="shared" si="327"/>
        <v/>
      </c>
      <c r="AC166" s="10" t="str">
        <f>IF(AND(Sufficient_data="Yes",Include_study="Yes",Subgroup&lt;&gt;""),Input!Correlation,"")</f>
        <v/>
      </c>
      <c r="AD166" s="10" t="str">
        <f t="shared" si="256"/>
        <v/>
      </c>
      <c r="AE166" s="10" t="str">
        <f t="shared" si="328"/>
        <v/>
      </c>
      <c r="AF166" s="10" t="str">
        <f t="shared" si="257"/>
        <v/>
      </c>
      <c r="AG166" s="10" t="str">
        <f t="shared" si="329"/>
        <v/>
      </c>
      <c r="AH166" s="4" t="str">
        <f t="shared" si="258"/>
        <v/>
      </c>
      <c r="AI166" s="35" t="str">
        <f t="shared" si="330"/>
        <v/>
      </c>
      <c r="AJ166" s="108" t="str">
        <f t="shared" si="331"/>
        <v/>
      </c>
      <c r="AK166" s="68" t="str">
        <f t="shared" si="332"/>
        <v/>
      </c>
      <c r="AL166" s="9"/>
      <c r="AM166" s="57" t="e">
        <f t="shared" si="259"/>
        <v>#N/A</v>
      </c>
      <c r="AN166" s="10" t="e">
        <f t="shared" si="260"/>
        <v>#N/A</v>
      </c>
      <c r="AO166" s="40" t="e">
        <f t="shared" si="261"/>
        <v>#N/A</v>
      </c>
      <c r="AP166" s="9"/>
      <c r="AQ166" s="71" t="str">
        <f t="shared" si="262"/>
        <v/>
      </c>
      <c r="AR166" s="10" t="str">
        <f>IF(AND(Sufficient_data="Yes",Include_study="Yes",Subgroup&lt;&gt;""),IF(COUNTIFS(Input!F$2:F165,"="&amp;"Yes",Input!C$2:C165,"="&amp;"Yes",Input!G$2:G165,"="&amp;Subgroup)&gt;0,"",Subgroup),"")</f>
        <v/>
      </c>
      <c r="AS166" s="26" t="str">
        <f t="shared" si="263"/>
        <v/>
      </c>
      <c r="AT166" s="14" t="str">
        <f t="shared" si="264"/>
        <v/>
      </c>
      <c r="AU166" s="10" t="str">
        <f t="shared" si="265"/>
        <v/>
      </c>
      <c r="AV166" s="19" t="str">
        <f t="shared" si="266"/>
        <v/>
      </c>
      <c r="AW166" s="10" t="str">
        <f t="shared" si="267"/>
        <v/>
      </c>
      <c r="AX166" s="10" t="str">
        <f t="shared" si="268"/>
        <v/>
      </c>
      <c r="AY166" s="10" t="str">
        <f t="shared" si="333"/>
        <v/>
      </c>
      <c r="AZ166" s="10" t="str">
        <f t="shared" si="269"/>
        <v/>
      </c>
      <c r="BA166" s="10" t="str">
        <f t="shared" si="270"/>
        <v/>
      </c>
      <c r="BB166" s="10" t="str">
        <f t="shared" si="334"/>
        <v/>
      </c>
      <c r="BC166" s="10" t="str">
        <f t="shared" si="271"/>
        <v/>
      </c>
      <c r="BD166" s="26" t="str">
        <f t="shared" si="272"/>
        <v/>
      </c>
      <c r="BE166" s="10" t="str">
        <f t="shared" si="335"/>
        <v/>
      </c>
      <c r="BF166" s="10" t="str">
        <f t="shared" si="336"/>
        <v/>
      </c>
      <c r="BG166" s="10" t="str">
        <f t="shared" si="273"/>
        <v/>
      </c>
      <c r="BH166" s="10" t="str">
        <f t="shared" si="274"/>
        <v/>
      </c>
      <c r="BI166" s="10" t="str">
        <f t="shared" si="337"/>
        <v/>
      </c>
      <c r="BJ166" s="10" t="str">
        <f t="shared" si="338"/>
        <v/>
      </c>
      <c r="BK166" s="10" t="str">
        <f t="shared" si="275"/>
        <v/>
      </c>
      <c r="BL166" s="10" t="str">
        <f t="shared" si="276"/>
        <v/>
      </c>
      <c r="BM166" s="10" t="str">
        <f t="shared" si="277"/>
        <v/>
      </c>
      <c r="BN166" s="10" t="e">
        <f t="shared" si="278"/>
        <v>#N/A</v>
      </c>
      <c r="BO166" s="10" t="str">
        <f t="shared" si="279"/>
        <v/>
      </c>
      <c r="BP166" s="10" t="str">
        <f t="shared" si="280"/>
        <v/>
      </c>
      <c r="BQ166" s="10" t="str">
        <f t="shared" si="339"/>
        <v/>
      </c>
      <c r="BR166" s="28" t="str">
        <f t="shared" si="281"/>
        <v/>
      </c>
      <c r="BS166" s="40" t="str">
        <f t="shared" si="306"/>
        <v/>
      </c>
      <c r="BX166" s="138"/>
      <c r="BY166" s="10" t="e">
        <f t="shared" si="340"/>
        <v>#N/A</v>
      </c>
      <c r="BZ166" s="10" t="e">
        <f t="shared" si="341"/>
        <v>#N/A</v>
      </c>
      <c r="CA166" s="10" t="str">
        <f t="shared" si="342"/>
        <v/>
      </c>
      <c r="CB166" s="10" t="str">
        <f>IF(AND(Sufficient_data="Yes",Include_study="Yes",Moderator&lt;&gt;""),'Moderator Analysis'!F:F-CL$2,"")</f>
        <v/>
      </c>
      <c r="CC166" s="10" t="str">
        <f>IF(AND(Sufficient_data="Yes",Include_study="Yes",Moderator&lt;&gt;""),'Moderator Analysis'!E:E-CL$3,"")</f>
        <v/>
      </c>
      <c r="CD166" s="40" t="str">
        <f>IF(AND(Sufficient_data="Yes",Include_study="Yes",Moderator&lt;&gt;""),CA:CA*('Moderator Analysis'!F:F-CL$5-CL$4*'Moderator Analysis'!E:E)^2,"")</f>
        <v/>
      </c>
      <c r="CE166" s="9"/>
      <c r="CF166" s="75" t="str">
        <f t="shared" si="282"/>
        <v/>
      </c>
      <c r="CG166" s="18" t="str">
        <f>IF(AND(Sufficient_data="Yes",Include_study="Yes",CF166&lt;&gt;""),'Moderator Analysis'!F:F-'Moderator Analysis'!J$37,"")</f>
        <v/>
      </c>
      <c r="CH166" s="18" t="str">
        <f>IF(AND(Sufficient_data="Yes",Include_study="Yes",CF166&lt;&gt;""),'Moderator Analysis'!E:E-SUMPRODUCT('Moderator Analysis'!E:E,CF:CF)/SUM(CF:CF),"")</f>
        <v/>
      </c>
      <c r="CI166" s="79" t="str">
        <f>IF(AND(Sufficient_data="Yes",Include_study="Yes",CF166&lt;&gt;""),CF:CF*('Moderator Analysis'!F:F-'Moderator Analysis'!J$29-'Moderator Analysis'!J$30*'Moderator Analysis'!E:E)^2,"")</f>
        <v/>
      </c>
      <c r="CN166" s="138"/>
      <c r="CO166" s="140"/>
      <c r="CP166" s="28" t="str">
        <f>IF(AND(Include_study="Yes",Sufficient_data="Yes"),1/'Publication Bias Analysis'!F166^2,"")</f>
        <v/>
      </c>
      <c r="CQ166" s="28" t="str">
        <f>IF(AND(Include_study="Yes",Sufficient_data="Yes"),1/('Publication Bias Analysis'!F:F^2+IF(Additional_model="Fixed effect",0,Calculations!DD$11)),"")</f>
        <v/>
      </c>
      <c r="CR166" s="28" t="str">
        <f>IF(AND(Include_study="Yes",Sufficient_data="Yes"),1/('Publication Bias Analysis'!F:F^2+IF(Additional_model="Fixed effect",0,'Publication Bias Analysis'!L$32)),"")</f>
        <v/>
      </c>
      <c r="CS166" s="28" t="str">
        <f>IF(AND(Include_study="Yes",Sufficient_data="Yes"),'Publication Bias Analysis'!E:E-IF(Trim_and_fill="Off",'Publication Bias Analysis'!I$29,'Publication Bias Analysis'!I$37),"")</f>
        <v/>
      </c>
      <c r="CT166" s="28" t="str">
        <f t="shared" si="343"/>
        <v/>
      </c>
      <c r="CU166" s="28" t="str">
        <f t="shared" si="344"/>
        <v/>
      </c>
      <c r="CV166" s="90" t="str">
        <f t="shared" si="345"/>
        <v/>
      </c>
      <c r="CW166" s="89" t="str">
        <f>IF(AND(Include_study="Yes",Sufficient_data="Yes"),CV:CV+IF(DH:DH&lt;0,-1,1)*COUNTIF(CV$2:CV165,CV:CV),"")</f>
        <v/>
      </c>
      <c r="CX166" s="89" t="str">
        <f>IF(AND(Include_study="Yes",Sufficient_data="Yes"),RANK(DL:DL,DL:DL,1)*IF(DK:DK&lt;0,-1,1)+IF(DK:DK&lt;0,-1,1)*COUNTIF(CV$2:CV165,CV:CV),"")</f>
        <v/>
      </c>
      <c r="CY166" s="89" t="str">
        <f>IF(AND(Include_study="Yes",Sufficient_data="Yes"),RANK(DO:DO,DO:DO,1)*IF(DN:DN&lt;0,-1,1)+IF(DN:DN&lt;0,-1,1)*COUNTIF(CV$2:CV165,CV:CV),"")</f>
        <v/>
      </c>
      <c r="CZ166" s="10" t="e">
        <f>IF(AND(Include_study="Yes",Sufficient_data="Yes"),'Publication Bias Analysis'!E:E,NA())</f>
        <v>#N/A</v>
      </c>
      <c r="DA166" s="40" t="e">
        <f>IF(AND(Include_study="Yes",Sufficient_data="Yes"),'Publication Bias Analysis'!F:F,NA())</f>
        <v>#N/A</v>
      </c>
      <c r="DG166" s="133"/>
      <c r="DH166" s="28" t="str">
        <f>IF(AND(Include_study="Yes",Sufficient_data="Yes"),IF('Publication Bias Analysis'!L$38="Left",CZ:CZ-'Publication Bias Analysis'!I$29,'Publication Bias Analysis'!I$29-'Publication Bias Analysis'!E:E),"")</f>
        <v/>
      </c>
      <c r="DI166" s="28" t="str">
        <f t="shared" si="308"/>
        <v/>
      </c>
      <c r="DJ166" s="40" t="str">
        <f>IF(AND(Include_study="Yes",Sufficient_data="Yes"),1/('Publication Bias Analysis'!F:F^2+IF(Additional_model="Fixed effect",0,$DS$6)),"")</f>
        <v/>
      </c>
      <c r="DK166" s="28" t="str">
        <f>IF(AND(Include_study="Yes",Sufficient_data="Yes"),IF('Publication Bias Analysis'!L$38="Left",CZ:CZ-DS$3,DS$3-'Publication Bias Analysis'!E:E),"")</f>
        <v/>
      </c>
      <c r="DL166" s="28" t="str">
        <f t="shared" si="309"/>
        <v/>
      </c>
      <c r="DM166" s="40" t="str">
        <f>IF(AND(DK166&lt;&gt;"",CW166&lt;=MAX(CW:CW)-DS$7),1/('Publication Bias Analysis'!F:F^2+IF(Additional_model="Fixed effect",0,$DS$13)),"")</f>
        <v/>
      </c>
      <c r="DN166" s="10" t="str">
        <f>IF(AND(Include_study="Yes",Sufficient_data="Yes"),IF('Publication Bias Analysis'!L$38="Left",CZ:CZ-DS$10,DS$10-CZ:CZ),"")</f>
        <v/>
      </c>
      <c r="DO166" s="10" t="str">
        <f t="shared" si="310"/>
        <v/>
      </c>
      <c r="DP166" s="40" t="str">
        <f t="shared" si="346"/>
        <v/>
      </c>
      <c r="EG166" s="133"/>
      <c r="EH166" s="10" t="str">
        <f t="shared" si="304"/>
        <v/>
      </c>
      <c r="EI166" s="40" t="str">
        <f>IF(AND(Include_study="Yes",Sufficient_data="Yes"),Z_score-('Publication Bias Analysis'!P$3+'Publication Bias Analysis'!P$4*Inverse_standard_error),"")</f>
        <v/>
      </c>
      <c r="EK166" s="133"/>
      <c r="EL166" s="10" t="str">
        <f>IF(AND(Include_study="Yes",Sufficient_data="Yes"),(CZ:CZ-SUMPRODUCT(Calculations!CP:CP,'Publication Bias Analysis'!E:E)/SUM(Calculations!CP:CP))/(SQRT(EM:EM)),"")</f>
        <v/>
      </c>
      <c r="EM166" s="10" t="str">
        <f>IF(AND(Include_study="Yes",Sufficient_data="Yes"),'Publication Bias Analysis'!F:F^2-1/(SUM(Calculations!CP:CP)),"")</f>
        <v/>
      </c>
      <c r="EN166" s="14" t="str">
        <f t="shared" si="311"/>
        <v/>
      </c>
      <c r="EO166" s="14" t="str">
        <f t="shared" si="312"/>
        <v/>
      </c>
      <c r="EP166" s="14" t="str">
        <f>IF(AND(Include_study="Yes",Sufficient_data="Yes"),COUNTIFS(EN$2:EN165,"&lt;"&amp;EN166,EO$2:EO165,"&lt;"&amp;EO166)+COUNTIFS(EN167:EN$201,"&lt;"&amp;EN166,EO167:EO$201,"&lt;"&amp;EO166)+COUNTIFS(EN$2:EN165,"&gt;"&amp;EN166,EO$2:EO165,"&gt;"&amp;EO166)+COUNTIFS(EN167:EN$201,"&gt;"&amp;EN166,EO167:EO$201,"&gt;"&amp;EO166),"")</f>
        <v/>
      </c>
      <c r="EQ166" s="83" t="str">
        <f>IF(AND(Include_study="Yes",Sufficient_data="Yes"),COUNTIFS(EN$2:EN165,"&lt;"&amp;EN166,EO$2:EO165,"&gt;"&amp;EO166)+COUNTIFS(EN167:EN$201,"&lt;"&amp;EN166,EO167:EO$201,"&gt;"&amp;EO166)+COUNTIFS(EN$2:EN165,"&gt;"&amp;EN166,EO$2:EO165,"&lt;"&amp;EO166)+COUNTIFS(EN167:EN$201,"&gt;"&amp;EN166,EO167:EO$201,"&lt;"&amp;EO166),"")</f>
        <v/>
      </c>
      <c r="ES166" s="133"/>
      <c r="EX166" s="133"/>
      <c r="EY166" s="10" t="e">
        <f t="shared" si="347"/>
        <v>#N/A</v>
      </c>
      <c r="EZ166" s="10" t="e">
        <f t="shared" si="348"/>
        <v>#N/A</v>
      </c>
      <c r="FA166" s="10" t="str">
        <f t="shared" si="349"/>
        <v/>
      </c>
      <c r="FB166" s="40" t="str">
        <f>IF(AND(Include_study="Yes",Sufficient_data="Yes"),Z_score-('Publication Bias Analysis'!AK194+'Publication Bias Analysis'!AK$31*Inverse_standard_error),"")</f>
        <v/>
      </c>
      <c r="FH166" s="133"/>
      <c r="FI166" s="14" t="str">
        <f>IF(Z_score&lt;&gt;"",RANK('Publication Bias Analysis'!AS:AS,'Publication Bias Analysis'!AS:AS,1)+COUNTIF('Publication Bias Analysis'!AS$2:AS165,'Publication Bias Analysis'!AS166),"")</f>
        <v/>
      </c>
      <c r="FJ166" s="10" t="str">
        <f t="shared" si="350"/>
        <v/>
      </c>
      <c r="FK166" s="10" t="e">
        <f>IF(AND(Include_study="Yes",Sufficient_data="Yes"),'Publication Bias Analysis'!AR166,NA())</f>
        <v>#N/A</v>
      </c>
      <c r="FL166" s="28" t="e">
        <f>IF(AND(Include_study="Yes",Sufficient_data="Yes"),'Publication Bias Analysis'!AS166,NA())</f>
        <v>#N/A</v>
      </c>
      <c r="FM166" s="10" t="str">
        <f>IF(AND(Include_study="Yes",Sufficient_data="Yes"),'Publication Bias Analysis'!AR:AR-AVERAGE('Publication Bias Analysis'!AR:AR),"")</f>
        <v/>
      </c>
      <c r="FN166" s="40" t="str">
        <f>IF(AND(Include_study="Yes",Sufficient_data="Yes"),FL:FL-('Publication Bias Analysis'!AV$30+FK:FK*'Publication Bias Analysis'!AV$31),"")</f>
        <v/>
      </c>
      <c r="FT166" s="133"/>
      <c r="FU166" s="10" t="str">
        <f t="shared" si="351"/>
        <v/>
      </c>
      <c r="FV166" s="19" t="str">
        <f t="shared" si="283"/>
        <v/>
      </c>
      <c r="FW166" s="40" t="str">
        <f t="shared" si="307"/>
        <v/>
      </c>
    </row>
    <row r="167" spans="1:179" x14ac:dyDescent="0.2">
      <c r="A167" s="129"/>
      <c r="B167" s="26" t="str">
        <f t="shared" si="255"/>
        <v/>
      </c>
      <c r="C167" s="26" t="str">
        <f>IF(B167&lt;&gt;"",IF(B167=0,COUNTIF(B$2:B166,0)+1,COUNTIF(B$2:B166,B167)+B167+COUNTIF(B:B,0)),"")</f>
        <v/>
      </c>
      <c r="D167" s="26" t="str">
        <f t="shared" si="313"/>
        <v/>
      </c>
      <c r="E167" s="10" t="str">
        <f>IF(AND(Sufficient_data="Yes",Include_study="Yes",Input!Study_name&lt;&gt;""),Input!Study_name,"")</f>
        <v/>
      </c>
      <c r="F167" s="10" t="str">
        <f>IF(AND(Sufficient_data="Yes",Include_study="Yes"),Input!Correlation,"")</f>
        <v/>
      </c>
      <c r="G167" s="10" t="str">
        <f t="shared" si="314"/>
        <v/>
      </c>
      <c r="H167" s="10" t="str">
        <f>IF(AND(Sufficient_data="Yes",Include_study="Yes"),Input!Number_of_subjects,"")</f>
        <v/>
      </c>
      <c r="I167" s="10" t="str">
        <f t="shared" si="315"/>
        <v/>
      </c>
      <c r="J167" s="10" t="str">
        <f t="shared" si="316"/>
        <v/>
      </c>
      <c r="K167" s="10" t="str">
        <f t="shared" si="317"/>
        <v/>
      </c>
      <c r="L167" s="10" t="str">
        <f t="shared" si="318"/>
        <v/>
      </c>
      <c r="M167" s="10" t="str">
        <f t="shared" si="319"/>
        <v/>
      </c>
      <c r="N167" s="10" t="str">
        <f t="shared" si="320"/>
        <v/>
      </c>
      <c r="O167" s="106" t="str">
        <f t="shared" si="321"/>
        <v/>
      </c>
      <c r="P167" s="68" t="str">
        <f t="shared" si="322"/>
        <v/>
      </c>
      <c r="R167" s="57" t="e">
        <f t="shared" si="323"/>
        <v>#N/A</v>
      </c>
      <c r="S167" s="10" t="e">
        <f t="shared" si="324"/>
        <v>#N/A</v>
      </c>
      <c r="T167" s="40" t="e">
        <f t="shared" si="325"/>
        <v>#N/A</v>
      </c>
      <c r="Y167" s="129"/>
      <c r="Z167" s="26" t="str">
        <f t="shared" si="326"/>
        <v/>
      </c>
      <c r="AA167" s="26" t="str">
        <f>IF(AND(Sufficient_data="Yes",Include_study="Yes",Input!Study_name&lt;&gt;"",Subgroup&lt;&gt;""),Input!Study_name,"")</f>
        <v/>
      </c>
      <c r="AB167" s="10" t="str">
        <f t="shared" si="327"/>
        <v/>
      </c>
      <c r="AC167" s="10" t="str">
        <f>IF(AND(Sufficient_data="Yes",Include_study="Yes",Subgroup&lt;&gt;""),Input!Correlation,"")</f>
        <v/>
      </c>
      <c r="AD167" s="10" t="str">
        <f t="shared" si="256"/>
        <v/>
      </c>
      <c r="AE167" s="10" t="str">
        <f t="shared" si="328"/>
        <v/>
      </c>
      <c r="AF167" s="10" t="str">
        <f t="shared" si="257"/>
        <v/>
      </c>
      <c r="AG167" s="10" t="str">
        <f t="shared" si="329"/>
        <v/>
      </c>
      <c r="AH167" s="4" t="str">
        <f t="shared" si="258"/>
        <v/>
      </c>
      <c r="AI167" s="35" t="str">
        <f t="shared" si="330"/>
        <v/>
      </c>
      <c r="AJ167" s="108" t="str">
        <f t="shared" si="331"/>
        <v/>
      </c>
      <c r="AK167" s="68" t="str">
        <f t="shared" si="332"/>
        <v/>
      </c>
      <c r="AL167" s="9"/>
      <c r="AM167" s="57" t="e">
        <f t="shared" si="259"/>
        <v>#N/A</v>
      </c>
      <c r="AN167" s="10" t="e">
        <f t="shared" si="260"/>
        <v>#N/A</v>
      </c>
      <c r="AO167" s="40" t="e">
        <f t="shared" si="261"/>
        <v>#N/A</v>
      </c>
      <c r="AP167" s="9"/>
      <c r="AQ167" s="71" t="str">
        <f t="shared" si="262"/>
        <v/>
      </c>
      <c r="AR167" s="10" t="str">
        <f>IF(AND(Sufficient_data="Yes",Include_study="Yes",Subgroup&lt;&gt;""),IF(COUNTIFS(Input!F$2:F166,"="&amp;"Yes",Input!C$2:C166,"="&amp;"Yes",Input!G$2:G166,"="&amp;Subgroup)&gt;0,"",Subgroup),"")</f>
        <v/>
      </c>
      <c r="AS167" s="26" t="str">
        <f t="shared" si="263"/>
        <v/>
      </c>
      <c r="AT167" s="14" t="str">
        <f t="shared" si="264"/>
        <v/>
      </c>
      <c r="AU167" s="10" t="str">
        <f t="shared" si="265"/>
        <v/>
      </c>
      <c r="AV167" s="19" t="str">
        <f t="shared" si="266"/>
        <v/>
      </c>
      <c r="AW167" s="10" t="str">
        <f t="shared" si="267"/>
        <v/>
      </c>
      <c r="AX167" s="10" t="str">
        <f t="shared" si="268"/>
        <v/>
      </c>
      <c r="AY167" s="10" t="str">
        <f t="shared" si="333"/>
        <v/>
      </c>
      <c r="AZ167" s="10" t="str">
        <f t="shared" si="269"/>
        <v/>
      </c>
      <c r="BA167" s="10" t="str">
        <f t="shared" si="270"/>
        <v/>
      </c>
      <c r="BB167" s="10" t="str">
        <f t="shared" si="334"/>
        <v/>
      </c>
      <c r="BC167" s="10" t="str">
        <f t="shared" si="271"/>
        <v/>
      </c>
      <c r="BD167" s="26" t="str">
        <f t="shared" si="272"/>
        <v/>
      </c>
      <c r="BE167" s="10" t="str">
        <f t="shared" si="335"/>
        <v/>
      </c>
      <c r="BF167" s="10" t="str">
        <f t="shared" si="336"/>
        <v/>
      </c>
      <c r="BG167" s="10" t="str">
        <f t="shared" si="273"/>
        <v/>
      </c>
      <c r="BH167" s="10" t="str">
        <f t="shared" si="274"/>
        <v/>
      </c>
      <c r="BI167" s="10" t="str">
        <f t="shared" si="337"/>
        <v/>
      </c>
      <c r="BJ167" s="10" t="str">
        <f t="shared" si="338"/>
        <v/>
      </c>
      <c r="BK167" s="10" t="str">
        <f t="shared" si="275"/>
        <v/>
      </c>
      <c r="BL167" s="10" t="str">
        <f t="shared" si="276"/>
        <v/>
      </c>
      <c r="BM167" s="10" t="str">
        <f t="shared" si="277"/>
        <v/>
      </c>
      <c r="BN167" s="10" t="e">
        <f t="shared" si="278"/>
        <v>#N/A</v>
      </c>
      <c r="BO167" s="10" t="str">
        <f t="shared" si="279"/>
        <v/>
      </c>
      <c r="BP167" s="10" t="str">
        <f t="shared" si="280"/>
        <v/>
      </c>
      <c r="BQ167" s="10" t="str">
        <f t="shared" si="339"/>
        <v/>
      </c>
      <c r="BR167" s="28" t="str">
        <f t="shared" si="281"/>
        <v/>
      </c>
      <c r="BS167" s="40" t="str">
        <f t="shared" si="306"/>
        <v/>
      </c>
      <c r="BX167" s="138"/>
      <c r="BY167" s="10" t="e">
        <f t="shared" si="340"/>
        <v>#N/A</v>
      </c>
      <c r="BZ167" s="10" t="e">
        <f t="shared" si="341"/>
        <v>#N/A</v>
      </c>
      <c r="CA167" s="10" t="str">
        <f t="shared" si="342"/>
        <v/>
      </c>
      <c r="CB167" s="10" t="str">
        <f>IF(AND(Sufficient_data="Yes",Include_study="Yes",Moderator&lt;&gt;""),'Moderator Analysis'!F:F-CL$2,"")</f>
        <v/>
      </c>
      <c r="CC167" s="10" t="str">
        <f>IF(AND(Sufficient_data="Yes",Include_study="Yes",Moderator&lt;&gt;""),'Moderator Analysis'!E:E-CL$3,"")</f>
        <v/>
      </c>
      <c r="CD167" s="40" t="str">
        <f>IF(AND(Sufficient_data="Yes",Include_study="Yes",Moderator&lt;&gt;""),CA:CA*('Moderator Analysis'!F:F-CL$5-CL$4*'Moderator Analysis'!E:E)^2,"")</f>
        <v/>
      </c>
      <c r="CE167" s="9"/>
      <c r="CF167" s="75" t="str">
        <f t="shared" si="282"/>
        <v/>
      </c>
      <c r="CG167" s="18" t="str">
        <f>IF(AND(Sufficient_data="Yes",Include_study="Yes",CF167&lt;&gt;""),'Moderator Analysis'!F:F-'Moderator Analysis'!J$37,"")</f>
        <v/>
      </c>
      <c r="CH167" s="18" t="str">
        <f>IF(AND(Sufficient_data="Yes",Include_study="Yes",CF167&lt;&gt;""),'Moderator Analysis'!E:E-SUMPRODUCT('Moderator Analysis'!E:E,CF:CF)/SUM(CF:CF),"")</f>
        <v/>
      </c>
      <c r="CI167" s="79" t="str">
        <f>IF(AND(Sufficient_data="Yes",Include_study="Yes",CF167&lt;&gt;""),CF:CF*('Moderator Analysis'!F:F-'Moderator Analysis'!J$29-'Moderator Analysis'!J$30*'Moderator Analysis'!E:E)^2,"")</f>
        <v/>
      </c>
      <c r="CN167" s="138"/>
      <c r="CO167" s="140"/>
      <c r="CP167" s="28" t="str">
        <f>IF(AND(Include_study="Yes",Sufficient_data="Yes"),1/'Publication Bias Analysis'!F167^2,"")</f>
        <v/>
      </c>
      <c r="CQ167" s="28" t="str">
        <f>IF(AND(Include_study="Yes",Sufficient_data="Yes"),1/('Publication Bias Analysis'!F:F^2+IF(Additional_model="Fixed effect",0,Calculations!DD$11)),"")</f>
        <v/>
      </c>
      <c r="CR167" s="28" t="str">
        <f>IF(AND(Include_study="Yes",Sufficient_data="Yes"),1/('Publication Bias Analysis'!F:F^2+IF(Additional_model="Fixed effect",0,'Publication Bias Analysis'!L$32)),"")</f>
        <v/>
      </c>
      <c r="CS167" s="28" t="str">
        <f>IF(AND(Include_study="Yes",Sufficient_data="Yes"),'Publication Bias Analysis'!E:E-IF(Trim_and_fill="Off",'Publication Bias Analysis'!I$29,'Publication Bias Analysis'!I$37),"")</f>
        <v/>
      </c>
      <c r="CT167" s="28" t="str">
        <f t="shared" si="343"/>
        <v/>
      </c>
      <c r="CU167" s="28" t="str">
        <f t="shared" si="344"/>
        <v/>
      </c>
      <c r="CV167" s="90" t="str">
        <f t="shared" si="345"/>
        <v/>
      </c>
      <c r="CW167" s="89" t="str">
        <f>IF(AND(Include_study="Yes",Sufficient_data="Yes"),CV:CV+IF(DH:DH&lt;0,-1,1)*COUNTIF(CV$2:CV166,CV:CV),"")</f>
        <v/>
      </c>
      <c r="CX167" s="89" t="str">
        <f>IF(AND(Include_study="Yes",Sufficient_data="Yes"),RANK(DL:DL,DL:DL,1)*IF(DK:DK&lt;0,-1,1)+IF(DK:DK&lt;0,-1,1)*COUNTIF(CV$2:CV166,CV:CV),"")</f>
        <v/>
      </c>
      <c r="CY167" s="89" t="str">
        <f>IF(AND(Include_study="Yes",Sufficient_data="Yes"),RANK(DO:DO,DO:DO,1)*IF(DN:DN&lt;0,-1,1)+IF(DN:DN&lt;0,-1,1)*COUNTIF(CV$2:CV166,CV:CV),"")</f>
        <v/>
      </c>
      <c r="CZ167" s="10" t="e">
        <f>IF(AND(Include_study="Yes",Sufficient_data="Yes"),'Publication Bias Analysis'!E:E,NA())</f>
        <v>#N/A</v>
      </c>
      <c r="DA167" s="40" t="e">
        <f>IF(AND(Include_study="Yes",Sufficient_data="Yes"),'Publication Bias Analysis'!F:F,NA())</f>
        <v>#N/A</v>
      </c>
      <c r="DG167" s="133"/>
      <c r="DH167" s="28" t="str">
        <f>IF(AND(Include_study="Yes",Sufficient_data="Yes"),IF('Publication Bias Analysis'!L$38="Left",CZ:CZ-'Publication Bias Analysis'!I$29,'Publication Bias Analysis'!I$29-'Publication Bias Analysis'!E:E),"")</f>
        <v/>
      </c>
      <c r="DI167" s="28" t="str">
        <f t="shared" si="308"/>
        <v/>
      </c>
      <c r="DJ167" s="40" t="str">
        <f>IF(AND(Include_study="Yes",Sufficient_data="Yes"),1/('Publication Bias Analysis'!F:F^2+IF(Additional_model="Fixed effect",0,$DS$6)),"")</f>
        <v/>
      </c>
      <c r="DK167" s="28" t="str">
        <f>IF(AND(Include_study="Yes",Sufficient_data="Yes"),IF('Publication Bias Analysis'!L$38="Left",CZ:CZ-DS$3,DS$3-'Publication Bias Analysis'!E:E),"")</f>
        <v/>
      </c>
      <c r="DL167" s="28" t="str">
        <f t="shared" si="309"/>
        <v/>
      </c>
      <c r="DM167" s="40" t="str">
        <f>IF(AND(DK167&lt;&gt;"",CW167&lt;=MAX(CW:CW)-DS$7),1/('Publication Bias Analysis'!F:F^2+IF(Additional_model="Fixed effect",0,$DS$13)),"")</f>
        <v/>
      </c>
      <c r="DN167" s="10" t="str">
        <f>IF(AND(Include_study="Yes",Sufficient_data="Yes"),IF('Publication Bias Analysis'!L$38="Left",CZ:CZ-DS$10,DS$10-CZ:CZ),"")</f>
        <v/>
      </c>
      <c r="DO167" s="10" t="str">
        <f t="shared" si="310"/>
        <v/>
      </c>
      <c r="DP167" s="40" t="str">
        <f t="shared" si="346"/>
        <v/>
      </c>
      <c r="EG167" s="133"/>
      <c r="EH167" s="10" t="str">
        <f t="shared" si="304"/>
        <v/>
      </c>
      <c r="EI167" s="40" t="str">
        <f>IF(AND(Include_study="Yes",Sufficient_data="Yes"),Z_score-('Publication Bias Analysis'!P$3+'Publication Bias Analysis'!P$4*Inverse_standard_error),"")</f>
        <v/>
      </c>
      <c r="EK167" s="133"/>
      <c r="EL167" s="10" t="str">
        <f>IF(AND(Include_study="Yes",Sufficient_data="Yes"),(CZ:CZ-SUMPRODUCT(Calculations!CP:CP,'Publication Bias Analysis'!E:E)/SUM(Calculations!CP:CP))/(SQRT(EM:EM)),"")</f>
        <v/>
      </c>
      <c r="EM167" s="10" t="str">
        <f>IF(AND(Include_study="Yes",Sufficient_data="Yes"),'Publication Bias Analysis'!F:F^2-1/(SUM(Calculations!CP:CP)),"")</f>
        <v/>
      </c>
      <c r="EN167" s="14" t="str">
        <f t="shared" si="311"/>
        <v/>
      </c>
      <c r="EO167" s="14" t="str">
        <f t="shared" si="312"/>
        <v/>
      </c>
      <c r="EP167" s="14" t="str">
        <f>IF(AND(Include_study="Yes",Sufficient_data="Yes"),COUNTIFS(EN$2:EN166,"&lt;"&amp;EN167,EO$2:EO166,"&lt;"&amp;EO167)+COUNTIFS(EN168:EN$201,"&lt;"&amp;EN167,EO168:EO$201,"&lt;"&amp;EO167)+COUNTIFS(EN$2:EN166,"&gt;"&amp;EN167,EO$2:EO166,"&gt;"&amp;EO167)+COUNTIFS(EN168:EN$201,"&gt;"&amp;EN167,EO168:EO$201,"&gt;"&amp;EO167),"")</f>
        <v/>
      </c>
      <c r="EQ167" s="83" t="str">
        <f>IF(AND(Include_study="Yes",Sufficient_data="Yes"),COUNTIFS(EN$2:EN166,"&lt;"&amp;EN167,EO$2:EO166,"&gt;"&amp;EO167)+COUNTIFS(EN168:EN$201,"&lt;"&amp;EN167,EO168:EO$201,"&gt;"&amp;EO167)+COUNTIFS(EN$2:EN166,"&gt;"&amp;EN167,EO$2:EO166,"&lt;"&amp;EO167)+COUNTIFS(EN168:EN$201,"&gt;"&amp;EN167,EO168:EO$201,"&lt;"&amp;EO167),"")</f>
        <v/>
      </c>
      <c r="ES167" s="133"/>
      <c r="EX167" s="133"/>
      <c r="EY167" s="10" t="e">
        <f t="shared" si="347"/>
        <v>#N/A</v>
      </c>
      <c r="EZ167" s="10" t="e">
        <f t="shared" si="348"/>
        <v>#N/A</v>
      </c>
      <c r="FA167" s="10" t="str">
        <f t="shared" si="349"/>
        <v/>
      </c>
      <c r="FB167" s="40" t="str">
        <f>IF(AND(Include_study="Yes",Sufficient_data="Yes"),Z_score-('Publication Bias Analysis'!AK195+'Publication Bias Analysis'!AK$31*Inverse_standard_error),"")</f>
        <v/>
      </c>
      <c r="FH167" s="133"/>
      <c r="FI167" s="14" t="str">
        <f>IF(Z_score&lt;&gt;"",RANK('Publication Bias Analysis'!AS:AS,'Publication Bias Analysis'!AS:AS,1)+COUNTIF('Publication Bias Analysis'!AS$2:AS166,'Publication Bias Analysis'!AS167),"")</f>
        <v/>
      </c>
      <c r="FJ167" s="10" t="str">
        <f t="shared" si="350"/>
        <v/>
      </c>
      <c r="FK167" s="10" t="e">
        <f>IF(AND(Include_study="Yes",Sufficient_data="Yes"),'Publication Bias Analysis'!AR167,NA())</f>
        <v>#N/A</v>
      </c>
      <c r="FL167" s="28" t="e">
        <f>IF(AND(Include_study="Yes",Sufficient_data="Yes"),'Publication Bias Analysis'!AS167,NA())</f>
        <v>#N/A</v>
      </c>
      <c r="FM167" s="10" t="str">
        <f>IF(AND(Include_study="Yes",Sufficient_data="Yes"),'Publication Bias Analysis'!AR:AR-AVERAGE('Publication Bias Analysis'!AR:AR),"")</f>
        <v/>
      </c>
      <c r="FN167" s="40" t="str">
        <f>IF(AND(Include_study="Yes",Sufficient_data="Yes"),FL:FL-('Publication Bias Analysis'!AV$30+FK:FK*'Publication Bias Analysis'!AV$31),"")</f>
        <v/>
      </c>
      <c r="FT167" s="133"/>
      <c r="FU167" s="10" t="str">
        <f t="shared" si="351"/>
        <v/>
      </c>
      <c r="FV167" s="19" t="str">
        <f t="shared" si="283"/>
        <v/>
      </c>
      <c r="FW167" s="40" t="str">
        <f t="shared" si="307"/>
        <v/>
      </c>
    </row>
    <row r="168" spans="1:179" x14ac:dyDescent="0.2">
      <c r="A168" s="129"/>
      <c r="B168" s="26" t="str">
        <f t="shared" si="255"/>
        <v/>
      </c>
      <c r="C168" s="26" t="str">
        <f>IF(B168&lt;&gt;"",IF(B168=0,COUNTIF(B$2:B167,0)+1,COUNTIF(B$2:B167,B168)+B168+COUNTIF(B:B,0)),"")</f>
        <v/>
      </c>
      <c r="D168" s="26" t="str">
        <f t="shared" si="313"/>
        <v/>
      </c>
      <c r="E168" s="10" t="str">
        <f>IF(AND(Sufficient_data="Yes",Include_study="Yes",Input!Study_name&lt;&gt;""),Input!Study_name,"")</f>
        <v/>
      </c>
      <c r="F168" s="10" t="str">
        <f>IF(AND(Sufficient_data="Yes",Include_study="Yes"),Input!Correlation,"")</f>
        <v/>
      </c>
      <c r="G168" s="10" t="str">
        <f t="shared" si="314"/>
        <v/>
      </c>
      <c r="H168" s="10" t="str">
        <f>IF(AND(Sufficient_data="Yes",Include_study="Yes"),Input!Number_of_subjects,"")</f>
        <v/>
      </c>
      <c r="I168" s="10" t="str">
        <f t="shared" si="315"/>
        <v/>
      </c>
      <c r="J168" s="10" t="str">
        <f t="shared" si="316"/>
        <v/>
      </c>
      <c r="K168" s="10" t="str">
        <f t="shared" si="317"/>
        <v/>
      </c>
      <c r="L168" s="10" t="str">
        <f t="shared" si="318"/>
        <v/>
      </c>
      <c r="M168" s="10" t="str">
        <f t="shared" si="319"/>
        <v/>
      </c>
      <c r="N168" s="10" t="str">
        <f t="shared" si="320"/>
        <v/>
      </c>
      <c r="O168" s="106" t="str">
        <f t="shared" si="321"/>
        <v/>
      </c>
      <c r="P168" s="68" t="str">
        <f t="shared" si="322"/>
        <v/>
      </c>
      <c r="R168" s="57" t="e">
        <f t="shared" si="323"/>
        <v>#N/A</v>
      </c>
      <c r="S168" s="10" t="e">
        <f t="shared" si="324"/>
        <v>#N/A</v>
      </c>
      <c r="T168" s="40" t="e">
        <f t="shared" si="325"/>
        <v>#N/A</v>
      </c>
      <c r="Y168" s="129"/>
      <c r="Z168" s="26" t="str">
        <f t="shared" si="326"/>
        <v/>
      </c>
      <c r="AA168" s="26" t="str">
        <f>IF(AND(Sufficient_data="Yes",Include_study="Yes",Input!Study_name&lt;&gt;"",Subgroup&lt;&gt;""),Input!Study_name,"")</f>
        <v/>
      </c>
      <c r="AB168" s="10" t="str">
        <f t="shared" si="327"/>
        <v/>
      </c>
      <c r="AC168" s="10" t="str">
        <f>IF(AND(Sufficient_data="Yes",Include_study="Yes",Subgroup&lt;&gt;""),Input!Correlation,"")</f>
        <v/>
      </c>
      <c r="AD168" s="10" t="str">
        <f t="shared" si="256"/>
        <v/>
      </c>
      <c r="AE168" s="10" t="str">
        <f t="shared" si="328"/>
        <v/>
      </c>
      <c r="AF168" s="10" t="str">
        <f t="shared" si="257"/>
        <v/>
      </c>
      <c r="AG168" s="10" t="str">
        <f t="shared" si="329"/>
        <v/>
      </c>
      <c r="AH168" s="4" t="str">
        <f t="shared" si="258"/>
        <v/>
      </c>
      <c r="AI168" s="35" t="str">
        <f t="shared" si="330"/>
        <v/>
      </c>
      <c r="AJ168" s="108" t="str">
        <f t="shared" si="331"/>
        <v/>
      </c>
      <c r="AK168" s="68" t="str">
        <f t="shared" si="332"/>
        <v/>
      </c>
      <c r="AL168" s="9"/>
      <c r="AM168" s="57" t="e">
        <f t="shared" si="259"/>
        <v>#N/A</v>
      </c>
      <c r="AN168" s="10" t="e">
        <f t="shared" si="260"/>
        <v>#N/A</v>
      </c>
      <c r="AO168" s="40" t="e">
        <f t="shared" si="261"/>
        <v>#N/A</v>
      </c>
      <c r="AP168" s="9"/>
      <c r="AQ168" s="71" t="str">
        <f t="shared" si="262"/>
        <v/>
      </c>
      <c r="AR168" s="10" t="str">
        <f>IF(AND(Sufficient_data="Yes",Include_study="Yes",Subgroup&lt;&gt;""),IF(COUNTIFS(Input!F$2:F167,"="&amp;"Yes",Input!C$2:C167,"="&amp;"Yes",Input!G$2:G167,"="&amp;Subgroup)&gt;0,"",Subgroup),"")</f>
        <v/>
      </c>
      <c r="AS168" s="26" t="str">
        <f t="shared" si="263"/>
        <v/>
      </c>
      <c r="AT168" s="14" t="str">
        <f t="shared" si="264"/>
        <v/>
      </c>
      <c r="AU168" s="10" t="str">
        <f t="shared" si="265"/>
        <v/>
      </c>
      <c r="AV168" s="19" t="str">
        <f t="shared" si="266"/>
        <v/>
      </c>
      <c r="AW168" s="10" t="str">
        <f t="shared" si="267"/>
        <v/>
      </c>
      <c r="AX168" s="10" t="str">
        <f t="shared" si="268"/>
        <v/>
      </c>
      <c r="AY168" s="10" t="str">
        <f t="shared" si="333"/>
        <v/>
      </c>
      <c r="AZ168" s="10" t="str">
        <f t="shared" si="269"/>
        <v/>
      </c>
      <c r="BA168" s="10" t="str">
        <f t="shared" si="270"/>
        <v/>
      </c>
      <c r="BB168" s="10" t="str">
        <f t="shared" si="334"/>
        <v/>
      </c>
      <c r="BC168" s="10" t="str">
        <f t="shared" si="271"/>
        <v/>
      </c>
      <c r="BD168" s="26" t="str">
        <f t="shared" si="272"/>
        <v/>
      </c>
      <c r="BE168" s="10" t="str">
        <f t="shared" si="335"/>
        <v/>
      </c>
      <c r="BF168" s="10" t="str">
        <f t="shared" si="336"/>
        <v/>
      </c>
      <c r="BG168" s="10" t="str">
        <f t="shared" si="273"/>
        <v/>
      </c>
      <c r="BH168" s="10" t="str">
        <f t="shared" si="274"/>
        <v/>
      </c>
      <c r="BI168" s="10" t="str">
        <f t="shared" si="337"/>
        <v/>
      </c>
      <c r="BJ168" s="10" t="str">
        <f t="shared" si="338"/>
        <v/>
      </c>
      <c r="BK168" s="10" t="str">
        <f t="shared" si="275"/>
        <v/>
      </c>
      <c r="BL168" s="10" t="str">
        <f t="shared" si="276"/>
        <v/>
      </c>
      <c r="BM168" s="10" t="str">
        <f t="shared" si="277"/>
        <v/>
      </c>
      <c r="BN168" s="10" t="e">
        <f t="shared" si="278"/>
        <v>#N/A</v>
      </c>
      <c r="BO168" s="10" t="str">
        <f t="shared" si="279"/>
        <v/>
      </c>
      <c r="BP168" s="10" t="str">
        <f t="shared" si="280"/>
        <v/>
      </c>
      <c r="BQ168" s="10" t="str">
        <f t="shared" si="339"/>
        <v/>
      </c>
      <c r="BR168" s="28" t="str">
        <f t="shared" si="281"/>
        <v/>
      </c>
      <c r="BS168" s="40" t="str">
        <f t="shared" si="306"/>
        <v/>
      </c>
      <c r="BX168" s="138"/>
      <c r="BY168" s="10" t="e">
        <f t="shared" si="340"/>
        <v>#N/A</v>
      </c>
      <c r="BZ168" s="10" t="e">
        <f t="shared" si="341"/>
        <v>#N/A</v>
      </c>
      <c r="CA168" s="10" t="str">
        <f t="shared" si="342"/>
        <v/>
      </c>
      <c r="CB168" s="10" t="str">
        <f>IF(AND(Sufficient_data="Yes",Include_study="Yes",Moderator&lt;&gt;""),'Moderator Analysis'!F:F-CL$2,"")</f>
        <v/>
      </c>
      <c r="CC168" s="10" t="str">
        <f>IF(AND(Sufficient_data="Yes",Include_study="Yes",Moderator&lt;&gt;""),'Moderator Analysis'!E:E-CL$3,"")</f>
        <v/>
      </c>
      <c r="CD168" s="40" t="str">
        <f>IF(AND(Sufficient_data="Yes",Include_study="Yes",Moderator&lt;&gt;""),CA:CA*('Moderator Analysis'!F:F-CL$5-CL$4*'Moderator Analysis'!E:E)^2,"")</f>
        <v/>
      </c>
      <c r="CE168" s="9"/>
      <c r="CF168" s="75" t="str">
        <f t="shared" si="282"/>
        <v/>
      </c>
      <c r="CG168" s="18" t="str">
        <f>IF(AND(Sufficient_data="Yes",Include_study="Yes",CF168&lt;&gt;""),'Moderator Analysis'!F:F-'Moderator Analysis'!J$37,"")</f>
        <v/>
      </c>
      <c r="CH168" s="18" t="str">
        <f>IF(AND(Sufficient_data="Yes",Include_study="Yes",CF168&lt;&gt;""),'Moderator Analysis'!E:E-SUMPRODUCT('Moderator Analysis'!E:E,CF:CF)/SUM(CF:CF),"")</f>
        <v/>
      </c>
      <c r="CI168" s="79" t="str">
        <f>IF(AND(Sufficient_data="Yes",Include_study="Yes",CF168&lt;&gt;""),CF:CF*('Moderator Analysis'!F:F-'Moderator Analysis'!J$29-'Moderator Analysis'!J$30*'Moderator Analysis'!E:E)^2,"")</f>
        <v/>
      </c>
      <c r="CN168" s="138"/>
      <c r="CO168" s="140"/>
      <c r="CP168" s="28" t="str">
        <f>IF(AND(Include_study="Yes",Sufficient_data="Yes"),1/'Publication Bias Analysis'!F168^2,"")</f>
        <v/>
      </c>
      <c r="CQ168" s="28" t="str">
        <f>IF(AND(Include_study="Yes",Sufficient_data="Yes"),1/('Publication Bias Analysis'!F:F^2+IF(Additional_model="Fixed effect",0,Calculations!DD$11)),"")</f>
        <v/>
      </c>
      <c r="CR168" s="28" t="str">
        <f>IF(AND(Include_study="Yes",Sufficient_data="Yes"),1/('Publication Bias Analysis'!F:F^2+IF(Additional_model="Fixed effect",0,'Publication Bias Analysis'!L$32)),"")</f>
        <v/>
      </c>
      <c r="CS168" s="28" t="str">
        <f>IF(AND(Include_study="Yes",Sufficient_data="Yes"),'Publication Bias Analysis'!E:E-IF(Trim_and_fill="Off",'Publication Bias Analysis'!I$29,'Publication Bias Analysis'!I$37),"")</f>
        <v/>
      </c>
      <c r="CT168" s="28" t="str">
        <f t="shared" si="343"/>
        <v/>
      </c>
      <c r="CU168" s="28" t="str">
        <f t="shared" si="344"/>
        <v/>
      </c>
      <c r="CV168" s="90" t="str">
        <f t="shared" si="345"/>
        <v/>
      </c>
      <c r="CW168" s="89" t="str">
        <f>IF(AND(Include_study="Yes",Sufficient_data="Yes"),CV:CV+IF(DH:DH&lt;0,-1,1)*COUNTIF(CV$2:CV167,CV:CV),"")</f>
        <v/>
      </c>
      <c r="CX168" s="89" t="str">
        <f>IF(AND(Include_study="Yes",Sufficient_data="Yes"),RANK(DL:DL,DL:DL,1)*IF(DK:DK&lt;0,-1,1)+IF(DK:DK&lt;0,-1,1)*COUNTIF(CV$2:CV167,CV:CV),"")</f>
        <v/>
      </c>
      <c r="CY168" s="89" t="str">
        <f>IF(AND(Include_study="Yes",Sufficient_data="Yes"),RANK(DO:DO,DO:DO,1)*IF(DN:DN&lt;0,-1,1)+IF(DN:DN&lt;0,-1,1)*COUNTIF(CV$2:CV167,CV:CV),"")</f>
        <v/>
      </c>
      <c r="CZ168" s="10" t="e">
        <f>IF(AND(Include_study="Yes",Sufficient_data="Yes"),'Publication Bias Analysis'!E:E,NA())</f>
        <v>#N/A</v>
      </c>
      <c r="DA168" s="40" t="e">
        <f>IF(AND(Include_study="Yes",Sufficient_data="Yes"),'Publication Bias Analysis'!F:F,NA())</f>
        <v>#N/A</v>
      </c>
      <c r="DG168" s="133"/>
      <c r="DH168" s="28" t="str">
        <f>IF(AND(Include_study="Yes",Sufficient_data="Yes"),IF('Publication Bias Analysis'!L$38="Left",CZ:CZ-'Publication Bias Analysis'!I$29,'Publication Bias Analysis'!I$29-'Publication Bias Analysis'!E:E),"")</f>
        <v/>
      </c>
      <c r="DI168" s="28" t="str">
        <f t="shared" si="308"/>
        <v/>
      </c>
      <c r="DJ168" s="40" t="str">
        <f>IF(AND(Include_study="Yes",Sufficient_data="Yes"),1/('Publication Bias Analysis'!F:F^2+IF(Additional_model="Fixed effect",0,$DS$6)),"")</f>
        <v/>
      </c>
      <c r="DK168" s="28" t="str">
        <f>IF(AND(Include_study="Yes",Sufficient_data="Yes"),IF('Publication Bias Analysis'!L$38="Left",CZ:CZ-DS$3,DS$3-'Publication Bias Analysis'!E:E),"")</f>
        <v/>
      </c>
      <c r="DL168" s="28" t="str">
        <f t="shared" si="309"/>
        <v/>
      </c>
      <c r="DM168" s="40" t="str">
        <f>IF(AND(DK168&lt;&gt;"",CW168&lt;=MAX(CW:CW)-DS$7),1/('Publication Bias Analysis'!F:F^2+IF(Additional_model="Fixed effect",0,$DS$13)),"")</f>
        <v/>
      </c>
      <c r="DN168" s="10" t="str">
        <f>IF(AND(Include_study="Yes",Sufficient_data="Yes"),IF('Publication Bias Analysis'!L$38="Left",CZ:CZ-DS$10,DS$10-CZ:CZ),"")</f>
        <v/>
      </c>
      <c r="DO168" s="10" t="str">
        <f t="shared" si="310"/>
        <v/>
      </c>
      <c r="DP168" s="40" t="str">
        <f t="shared" si="346"/>
        <v/>
      </c>
      <c r="EG168" s="133"/>
      <c r="EH168" s="10" t="str">
        <f t="shared" si="304"/>
        <v/>
      </c>
      <c r="EI168" s="40" t="str">
        <f>IF(AND(Include_study="Yes",Sufficient_data="Yes"),Z_score-('Publication Bias Analysis'!P$3+'Publication Bias Analysis'!P$4*Inverse_standard_error),"")</f>
        <v/>
      </c>
      <c r="EK168" s="133"/>
      <c r="EL168" s="10" t="str">
        <f>IF(AND(Include_study="Yes",Sufficient_data="Yes"),(CZ:CZ-SUMPRODUCT(Calculations!CP:CP,'Publication Bias Analysis'!E:E)/SUM(Calculations!CP:CP))/(SQRT(EM:EM)),"")</f>
        <v/>
      </c>
      <c r="EM168" s="10" t="str">
        <f>IF(AND(Include_study="Yes",Sufficient_data="Yes"),'Publication Bias Analysis'!F:F^2-1/(SUM(Calculations!CP:CP)),"")</f>
        <v/>
      </c>
      <c r="EN168" s="14" t="str">
        <f t="shared" si="311"/>
        <v/>
      </c>
      <c r="EO168" s="14" t="str">
        <f t="shared" si="312"/>
        <v/>
      </c>
      <c r="EP168" s="14" t="str">
        <f>IF(AND(Include_study="Yes",Sufficient_data="Yes"),COUNTIFS(EN$2:EN167,"&lt;"&amp;EN168,EO$2:EO167,"&lt;"&amp;EO168)+COUNTIFS(EN169:EN$201,"&lt;"&amp;EN168,EO169:EO$201,"&lt;"&amp;EO168)+COUNTIFS(EN$2:EN167,"&gt;"&amp;EN168,EO$2:EO167,"&gt;"&amp;EO168)+COUNTIFS(EN169:EN$201,"&gt;"&amp;EN168,EO169:EO$201,"&gt;"&amp;EO168),"")</f>
        <v/>
      </c>
      <c r="EQ168" s="83" t="str">
        <f>IF(AND(Include_study="Yes",Sufficient_data="Yes"),COUNTIFS(EN$2:EN167,"&lt;"&amp;EN168,EO$2:EO167,"&gt;"&amp;EO168)+COUNTIFS(EN169:EN$201,"&lt;"&amp;EN168,EO169:EO$201,"&gt;"&amp;EO168)+COUNTIFS(EN$2:EN167,"&gt;"&amp;EN168,EO$2:EO167,"&lt;"&amp;EO168)+COUNTIFS(EN169:EN$201,"&gt;"&amp;EN168,EO169:EO$201,"&lt;"&amp;EO168),"")</f>
        <v/>
      </c>
      <c r="ES168" s="133"/>
      <c r="EX168" s="133"/>
      <c r="EY168" s="10" t="e">
        <f t="shared" si="347"/>
        <v>#N/A</v>
      </c>
      <c r="EZ168" s="10" t="e">
        <f t="shared" si="348"/>
        <v>#N/A</v>
      </c>
      <c r="FA168" s="10" t="str">
        <f t="shared" si="349"/>
        <v/>
      </c>
      <c r="FB168" s="40" t="str">
        <f>IF(AND(Include_study="Yes",Sufficient_data="Yes"),Z_score-('Publication Bias Analysis'!AK196+'Publication Bias Analysis'!AK$31*Inverse_standard_error),"")</f>
        <v/>
      </c>
      <c r="FH168" s="133"/>
      <c r="FI168" s="14" t="str">
        <f>IF(Z_score&lt;&gt;"",RANK('Publication Bias Analysis'!AS:AS,'Publication Bias Analysis'!AS:AS,1)+COUNTIF('Publication Bias Analysis'!AS$2:AS167,'Publication Bias Analysis'!AS168),"")</f>
        <v/>
      </c>
      <c r="FJ168" s="10" t="str">
        <f t="shared" si="350"/>
        <v/>
      </c>
      <c r="FK168" s="10" t="e">
        <f>IF(AND(Include_study="Yes",Sufficient_data="Yes"),'Publication Bias Analysis'!AR168,NA())</f>
        <v>#N/A</v>
      </c>
      <c r="FL168" s="28" t="e">
        <f>IF(AND(Include_study="Yes",Sufficient_data="Yes"),'Publication Bias Analysis'!AS168,NA())</f>
        <v>#N/A</v>
      </c>
      <c r="FM168" s="10" t="str">
        <f>IF(AND(Include_study="Yes",Sufficient_data="Yes"),'Publication Bias Analysis'!AR:AR-AVERAGE('Publication Bias Analysis'!AR:AR),"")</f>
        <v/>
      </c>
      <c r="FN168" s="40" t="str">
        <f>IF(AND(Include_study="Yes",Sufficient_data="Yes"),FL:FL-('Publication Bias Analysis'!AV$30+FK:FK*'Publication Bias Analysis'!AV$31),"")</f>
        <v/>
      </c>
      <c r="FT168" s="133"/>
      <c r="FU168" s="10" t="str">
        <f t="shared" si="351"/>
        <v/>
      </c>
      <c r="FV168" s="19" t="str">
        <f t="shared" si="283"/>
        <v/>
      </c>
      <c r="FW168" s="40" t="str">
        <f t="shared" si="307"/>
        <v/>
      </c>
    </row>
    <row r="169" spans="1:179" x14ac:dyDescent="0.2">
      <c r="A169" s="129"/>
      <c r="B169" s="26" t="str">
        <f t="shared" si="255"/>
        <v/>
      </c>
      <c r="C169" s="26" t="str">
        <f>IF(B169&lt;&gt;"",IF(B169=0,COUNTIF(B$2:B168,0)+1,COUNTIF(B$2:B168,B169)+B169+COUNTIF(B:B,0)),"")</f>
        <v/>
      </c>
      <c r="D169" s="26" t="str">
        <f t="shared" si="313"/>
        <v/>
      </c>
      <c r="E169" s="10" t="str">
        <f>IF(AND(Sufficient_data="Yes",Include_study="Yes",Input!Study_name&lt;&gt;""),Input!Study_name,"")</f>
        <v/>
      </c>
      <c r="F169" s="10" t="str">
        <f>IF(AND(Sufficient_data="Yes",Include_study="Yes"),Input!Correlation,"")</f>
        <v/>
      </c>
      <c r="G169" s="10" t="str">
        <f t="shared" si="314"/>
        <v/>
      </c>
      <c r="H169" s="10" t="str">
        <f>IF(AND(Sufficient_data="Yes",Include_study="Yes"),Input!Number_of_subjects,"")</f>
        <v/>
      </c>
      <c r="I169" s="10" t="str">
        <f t="shared" si="315"/>
        <v/>
      </c>
      <c r="J169" s="10" t="str">
        <f t="shared" si="316"/>
        <v/>
      </c>
      <c r="K169" s="10" t="str">
        <f t="shared" si="317"/>
        <v/>
      </c>
      <c r="L169" s="10" t="str">
        <f t="shared" si="318"/>
        <v/>
      </c>
      <c r="M169" s="10" t="str">
        <f t="shared" si="319"/>
        <v/>
      </c>
      <c r="N169" s="10" t="str">
        <f t="shared" si="320"/>
        <v/>
      </c>
      <c r="O169" s="106" t="str">
        <f t="shared" si="321"/>
        <v/>
      </c>
      <c r="P169" s="68" t="str">
        <f t="shared" si="322"/>
        <v/>
      </c>
      <c r="R169" s="57" t="e">
        <f t="shared" si="323"/>
        <v>#N/A</v>
      </c>
      <c r="S169" s="10" t="e">
        <f t="shared" si="324"/>
        <v>#N/A</v>
      </c>
      <c r="T169" s="40" t="e">
        <f t="shared" si="325"/>
        <v>#N/A</v>
      </c>
      <c r="Y169" s="129"/>
      <c r="Z169" s="26" t="str">
        <f t="shared" si="326"/>
        <v/>
      </c>
      <c r="AA169" s="26" t="str">
        <f>IF(AND(Sufficient_data="Yes",Include_study="Yes",Input!Study_name&lt;&gt;"",Subgroup&lt;&gt;""),Input!Study_name,"")</f>
        <v/>
      </c>
      <c r="AB169" s="10" t="str">
        <f t="shared" si="327"/>
        <v/>
      </c>
      <c r="AC169" s="10" t="str">
        <f>IF(AND(Sufficient_data="Yes",Include_study="Yes",Subgroup&lt;&gt;""),Input!Correlation,"")</f>
        <v/>
      </c>
      <c r="AD169" s="10" t="str">
        <f t="shared" si="256"/>
        <v/>
      </c>
      <c r="AE169" s="10" t="str">
        <f t="shared" si="328"/>
        <v/>
      </c>
      <c r="AF169" s="10" t="str">
        <f t="shared" si="257"/>
        <v/>
      </c>
      <c r="AG169" s="10" t="str">
        <f t="shared" si="329"/>
        <v/>
      </c>
      <c r="AH169" s="4" t="str">
        <f t="shared" si="258"/>
        <v/>
      </c>
      <c r="AI169" s="35" t="str">
        <f t="shared" si="330"/>
        <v/>
      </c>
      <c r="AJ169" s="108" t="str">
        <f t="shared" si="331"/>
        <v/>
      </c>
      <c r="AK169" s="68" t="str">
        <f t="shared" si="332"/>
        <v/>
      </c>
      <c r="AL169" s="9"/>
      <c r="AM169" s="57" t="e">
        <f t="shared" si="259"/>
        <v>#N/A</v>
      </c>
      <c r="AN169" s="10" t="e">
        <f t="shared" si="260"/>
        <v>#N/A</v>
      </c>
      <c r="AO169" s="40" t="e">
        <f t="shared" si="261"/>
        <v>#N/A</v>
      </c>
      <c r="AP169" s="9"/>
      <c r="AQ169" s="71" t="str">
        <f t="shared" si="262"/>
        <v/>
      </c>
      <c r="AR169" s="10" t="str">
        <f>IF(AND(Sufficient_data="Yes",Include_study="Yes",Subgroup&lt;&gt;""),IF(COUNTIFS(Input!F$2:F168,"="&amp;"Yes",Input!C$2:C168,"="&amp;"Yes",Input!G$2:G168,"="&amp;Subgroup)&gt;0,"",Subgroup),"")</f>
        <v/>
      </c>
      <c r="AS169" s="26" t="str">
        <f t="shared" si="263"/>
        <v/>
      </c>
      <c r="AT169" s="14" t="str">
        <f t="shared" si="264"/>
        <v/>
      </c>
      <c r="AU169" s="10" t="str">
        <f t="shared" si="265"/>
        <v/>
      </c>
      <c r="AV169" s="19" t="str">
        <f t="shared" si="266"/>
        <v/>
      </c>
      <c r="AW169" s="10" t="str">
        <f t="shared" si="267"/>
        <v/>
      </c>
      <c r="AX169" s="10" t="str">
        <f t="shared" si="268"/>
        <v/>
      </c>
      <c r="AY169" s="10" t="str">
        <f t="shared" si="333"/>
        <v/>
      </c>
      <c r="AZ169" s="10" t="str">
        <f t="shared" si="269"/>
        <v/>
      </c>
      <c r="BA169" s="10" t="str">
        <f t="shared" si="270"/>
        <v/>
      </c>
      <c r="BB169" s="10" t="str">
        <f t="shared" si="334"/>
        <v/>
      </c>
      <c r="BC169" s="10" t="str">
        <f t="shared" si="271"/>
        <v/>
      </c>
      <c r="BD169" s="26" t="str">
        <f t="shared" si="272"/>
        <v/>
      </c>
      <c r="BE169" s="10" t="str">
        <f t="shared" si="335"/>
        <v/>
      </c>
      <c r="BF169" s="10" t="str">
        <f t="shared" si="336"/>
        <v/>
      </c>
      <c r="BG169" s="10" t="str">
        <f t="shared" si="273"/>
        <v/>
      </c>
      <c r="BH169" s="10" t="str">
        <f t="shared" si="274"/>
        <v/>
      </c>
      <c r="BI169" s="10" t="str">
        <f t="shared" si="337"/>
        <v/>
      </c>
      <c r="BJ169" s="10" t="str">
        <f t="shared" si="338"/>
        <v/>
      </c>
      <c r="BK169" s="10" t="str">
        <f t="shared" si="275"/>
        <v/>
      </c>
      <c r="BL169" s="10" t="str">
        <f t="shared" si="276"/>
        <v/>
      </c>
      <c r="BM169" s="10" t="str">
        <f t="shared" si="277"/>
        <v/>
      </c>
      <c r="BN169" s="10" t="e">
        <f t="shared" si="278"/>
        <v>#N/A</v>
      </c>
      <c r="BO169" s="10" t="str">
        <f t="shared" si="279"/>
        <v/>
      </c>
      <c r="BP169" s="10" t="str">
        <f t="shared" si="280"/>
        <v/>
      </c>
      <c r="BQ169" s="10" t="str">
        <f t="shared" si="339"/>
        <v/>
      </c>
      <c r="BR169" s="28" t="str">
        <f t="shared" si="281"/>
        <v/>
      </c>
      <c r="BS169" s="40" t="str">
        <f t="shared" si="306"/>
        <v/>
      </c>
      <c r="BX169" s="138"/>
      <c r="BY169" s="10" t="e">
        <f t="shared" si="340"/>
        <v>#N/A</v>
      </c>
      <c r="BZ169" s="10" t="e">
        <f t="shared" si="341"/>
        <v>#N/A</v>
      </c>
      <c r="CA169" s="10" t="str">
        <f t="shared" si="342"/>
        <v/>
      </c>
      <c r="CB169" s="10" t="str">
        <f>IF(AND(Sufficient_data="Yes",Include_study="Yes",Moderator&lt;&gt;""),'Moderator Analysis'!F:F-CL$2,"")</f>
        <v/>
      </c>
      <c r="CC169" s="10" t="str">
        <f>IF(AND(Sufficient_data="Yes",Include_study="Yes",Moderator&lt;&gt;""),'Moderator Analysis'!E:E-CL$3,"")</f>
        <v/>
      </c>
      <c r="CD169" s="40" t="str">
        <f>IF(AND(Sufficient_data="Yes",Include_study="Yes",Moderator&lt;&gt;""),CA:CA*('Moderator Analysis'!F:F-CL$5-CL$4*'Moderator Analysis'!E:E)^2,"")</f>
        <v/>
      </c>
      <c r="CE169" s="9"/>
      <c r="CF169" s="75" t="str">
        <f t="shared" si="282"/>
        <v/>
      </c>
      <c r="CG169" s="18" t="str">
        <f>IF(AND(Sufficient_data="Yes",Include_study="Yes",CF169&lt;&gt;""),'Moderator Analysis'!F:F-'Moderator Analysis'!J$37,"")</f>
        <v/>
      </c>
      <c r="CH169" s="18" t="str">
        <f>IF(AND(Sufficient_data="Yes",Include_study="Yes",CF169&lt;&gt;""),'Moderator Analysis'!E:E-SUMPRODUCT('Moderator Analysis'!E:E,CF:CF)/SUM(CF:CF),"")</f>
        <v/>
      </c>
      <c r="CI169" s="79" t="str">
        <f>IF(AND(Sufficient_data="Yes",Include_study="Yes",CF169&lt;&gt;""),CF:CF*('Moderator Analysis'!F:F-'Moderator Analysis'!J$29-'Moderator Analysis'!J$30*'Moderator Analysis'!E:E)^2,"")</f>
        <v/>
      </c>
      <c r="CN169" s="138"/>
      <c r="CO169" s="140"/>
      <c r="CP169" s="28" t="str">
        <f>IF(AND(Include_study="Yes",Sufficient_data="Yes"),1/'Publication Bias Analysis'!F169^2,"")</f>
        <v/>
      </c>
      <c r="CQ169" s="28" t="str">
        <f>IF(AND(Include_study="Yes",Sufficient_data="Yes"),1/('Publication Bias Analysis'!F:F^2+IF(Additional_model="Fixed effect",0,Calculations!DD$11)),"")</f>
        <v/>
      </c>
      <c r="CR169" s="28" t="str">
        <f>IF(AND(Include_study="Yes",Sufficient_data="Yes"),1/('Publication Bias Analysis'!F:F^2+IF(Additional_model="Fixed effect",0,'Publication Bias Analysis'!L$32)),"")</f>
        <v/>
      </c>
      <c r="CS169" s="28" t="str">
        <f>IF(AND(Include_study="Yes",Sufficient_data="Yes"),'Publication Bias Analysis'!E:E-IF(Trim_and_fill="Off",'Publication Bias Analysis'!I$29,'Publication Bias Analysis'!I$37),"")</f>
        <v/>
      </c>
      <c r="CT169" s="28" t="str">
        <f t="shared" si="343"/>
        <v/>
      </c>
      <c r="CU169" s="28" t="str">
        <f t="shared" si="344"/>
        <v/>
      </c>
      <c r="CV169" s="90" t="str">
        <f t="shared" si="345"/>
        <v/>
      </c>
      <c r="CW169" s="89" t="str">
        <f>IF(AND(Include_study="Yes",Sufficient_data="Yes"),CV:CV+IF(DH:DH&lt;0,-1,1)*COUNTIF(CV$2:CV168,CV:CV),"")</f>
        <v/>
      </c>
      <c r="CX169" s="89" t="str">
        <f>IF(AND(Include_study="Yes",Sufficient_data="Yes"),RANK(DL:DL,DL:DL,1)*IF(DK:DK&lt;0,-1,1)+IF(DK:DK&lt;0,-1,1)*COUNTIF(CV$2:CV168,CV:CV),"")</f>
        <v/>
      </c>
      <c r="CY169" s="89" t="str">
        <f>IF(AND(Include_study="Yes",Sufficient_data="Yes"),RANK(DO:DO,DO:DO,1)*IF(DN:DN&lt;0,-1,1)+IF(DN:DN&lt;0,-1,1)*COUNTIF(CV$2:CV168,CV:CV),"")</f>
        <v/>
      </c>
      <c r="CZ169" s="10" t="e">
        <f>IF(AND(Include_study="Yes",Sufficient_data="Yes"),'Publication Bias Analysis'!E:E,NA())</f>
        <v>#N/A</v>
      </c>
      <c r="DA169" s="40" t="e">
        <f>IF(AND(Include_study="Yes",Sufficient_data="Yes"),'Publication Bias Analysis'!F:F,NA())</f>
        <v>#N/A</v>
      </c>
      <c r="DG169" s="133"/>
      <c r="DH169" s="28" t="str">
        <f>IF(AND(Include_study="Yes",Sufficient_data="Yes"),IF('Publication Bias Analysis'!L$38="Left",CZ:CZ-'Publication Bias Analysis'!I$29,'Publication Bias Analysis'!I$29-'Publication Bias Analysis'!E:E),"")</f>
        <v/>
      </c>
      <c r="DI169" s="28" t="str">
        <f t="shared" si="308"/>
        <v/>
      </c>
      <c r="DJ169" s="40" t="str">
        <f>IF(AND(Include_study="Yes",Sufficient_data="Yes"),1/('Publication Bias Analysis'!F:F^2+IF(Additional_model="Fixed effect",0,$DS$6)),"")</f>
        <v/>
      </c>
      <c r="DK169" s="28" t="str">
        <f>IF(AND(Include_study="Yes",Sufficient_data="Yes"),IF('Publication Bias Analysis'!L$38="Left",CZ:CZ-DS$3,DS$3-'Publication Bias Analysis'!E:E),"")</f>
        <v/>
      </c>
      <c r="DL169" s="28" t="str">
        <f t="shared" si="309"/>
        <v/>
      </c>
      <c r="DM169" s="40" t="str">
        <f>IF(AND(DK169&lt;&gt;"",CW169&lt;=MAX(CW:CW)-DS$7),1/('Publication Bias Analysis'!F:F^2+IF(Additional_model="Fixed effect",0,$DS$13)),"")</f>
        <v/>
      </c>
      <c r="DN169" s="10" t="str">
        <f>IF(AND(Include_study="Yes",Sufficient_data="Yes"),IF('Publication Bias Analysis'!L$38="Left",CZ:CZ-DS$10,DS$10-CZ:CZ),"")</f>
        <v/>
      </c>
      <c r="DO169" s="10" t="str">
        <f t="shared" si="310"/>
        <v/>
      </c>
      <c r="DP169" s="40" t="str">
        <f t="shared" si="346"/>
        <v/>
      </c>
      <c r="EG169" s="133"/>
      <c r="EH169" s="10" t="str">
        <f t="shared" si="304"/>
        <v/>
      </c>
      <c r="EI169" s="40" t="str">
        <f>IF(AND(Include_study="Yes",Sufficient_data="Yes"),Z_score-('Publication Bias Analysis'!P$3+'Publication Bias Analysis'!P$4*Inverse_standard_error),"")</f>
        <v/>
      </c>
      <c r="EK169" s="133"/>
      <c r="EL169" s="10" t="str">
        <f>IF(AND(Include_study="Yes",Sufficient_data="Yes"),(CZ:CZ-SUMPRODUCT(Calculations!CP:CP,'Publication Bias Analysis'!E:E)/SUM(Calculations!CP:CP))/(SQRT(EM:EM)),"")</f>
        <v/>
      </c>
      <c r="EM169" s="10" t="str">
        <f>IF(AND(Include_study="Yes",Sufficient_data="Yes"),'Publication Bias Analysis'!F:F^2-1/(SUM(Calculations!CP:CP)),"")</f>
        <v/>
      </c>
      <c r="EN169" s="14" t="str">
        <f t="shared" si="311"/>
        <v/>
      </c>
      <c r="EO169" s="14" t="str">
        <f t="shared" si="312"/>
        <v/>
      </c>
      <c r="EP169" s="14" t="str">
        <f>IF(AND(Include_study="Yes",Sufficient_data="Yes"),COUNTIFS(EN$2:EN168,"&lt;"&amp;EN169,EO$2:EO168,"&lt;"&amp;EO169)+COUNTIFS(EN170:EN$201,"&lt;"&amp;EN169,EO170:EO$201,"&lt;"&amp;EO169)+COUNTIFS(EN$2:EN168,"&gt;"&amp;EN169,EO$2:EO168,"&gt;"&amp;EO169)+COUNTIFS(EN170:EN$201,"&gt;"&amp;EN169,EO170:EO$201,"&gt;"&amp;EO169),"")</f>
        <v/>
      </c>
      <c r="EQ169" s="83" t="str">
        <f>IF(AND(Include_study="Yes",Sufficient_data="Yes"),COUNTIFS(EN$2:EN168,"&lt;"&amp;EN169,EO$2:EO168,"&gt;"&amp;EO169)+COUNTIFS(EN170:EN$201,"&lt;"&amp;EN169,EO170:EO$201,"&gt;"&amp;EO169)+COUNTIFS(EN$2:EN168,"&gt;"&amp;EN169,EO$2:EO168,"&lt;"&amp;EO169)+COUNTIFS(EN170:EN$201,"&gt;"&amp;EN169,EO170:EO$201,"&lt;"&amp;EO169),"")</f>
        <v/>
      </c>
      <c r="ES169" s="133"/>
      <c r="EX169" s="133"/>
      <c r="EY169" s="10" t="e">
        <f t="shared" si="347"/>
        <v>#N/A</v>
      </c>
      <c r="EZ169" s="10" t="e">
        <f t="shared" si="348"/>
        <v>#N/A</v>
      </c>
      <c r="FA169" s="10" t="str">
        <f t="shared" si="349"/>
        <v/>
      </c>
      <c r="FB169" s="40" t="str">
        <f>IF(AND(Include_study="Yes",Sufficient_data="Yes"),Z_score-('Publication Bias Analysis'!AK197+'Publication Bias Analysis'!AK$31*Inverse_standard_error),"")</f>
        <v/>
      </c>
      <c r="FH169" s="133"/>
      <c r="FI169" s="14" t="str">
        <f>IF(Z_score&lt;&gt;"",RANK('Publication Bias Analysis'!AS:AS,'Publication Bias Analysis'!AS:AS,1)+COUNTIF('Publication Bias Analysis'!AS$2:AS168,'Publication Bias Analysis'!AS169),"")</f>
        <v/>
      </c>
      <c r="FJ169" s="10" t="str">
        <f t="shared" si="350"/>
        <v/>
      </c>
      <c r="FK169" s="10" t="e">
        <f>IF(AND(Include_study="Yes",Sufficient_data="Yes"),'Publication Bias Analysis'!AR169,NA())</f>
        <v>#N/A</v>
      </c>
      <c r="FL169" s="28" t="e">
        <f>IF(AND(Include_study="Yes",Sufficient_data="Yes"),'Publication Bias Analysis'!AS169,NA())</f>
        <v>#N/A</v>
      </c>
      <c r="FM169" s="10" t="str">
        <f>IF(AND(Include_study="Yes",Sufficient_data="Yes"),'Publication Bias Analysis'!AR:AR-AVERAGE('Publication Bias Analysis'!AR:AR),"")</f>
        <v/>
      </c>
      <c r="FN169" s="40" t="str">
        <f>IF(AND(Include_study="Yes",Sufficient_data="Yes"),FL:FL-('Publication Bias Analysis'!AV$30+FK:FK*'Publication Bias Analysis'!AV$31),"")</f>
        <v/>
      </c>
      <c r="FT169" s="133"/>
      <c r="FU169" s="10" t="str">
        <f t="shared" si="351"/>
        <v/>
      </c>
      <c r="FV169" s="19" t="str">
        <f t="shared" si="283"/>
        <v/>
      </c>
      <c r="FW169" s="40" t="str">
        <f t="shared" si="307"/>
        <v/>
      </c>
    </row>
    <row r="170" spans="1:179" x14ac:dyDescent="0.2">
      <c r="A170" s="129"/>
      <c r="B170" s="26" t="str">
        <f t="shared" si="255"/>
        <v/>
      </c>
      <c r="C170" s="26" t="str">
        <f>IF(B170&lt;&gt;"",IF(B170=0,COUNTIF(B$2:B169,0)+1,COUNTIF(B$2:B169,B170)+B170+COUNTIF(B:B,0)),"")</f>
        <v/>
      </c>
      <c r="D170" s="26" t="str">
        <f t="shared" si="313"/>
        <v/>
      </c>
      <c r="E170" s="10" t="str">
        <f>IF(AND(Sufficient_data="Yes",Include_study="Yes",Input!Study_name&lt;&gt;""),Input!Study_name,"")</f>
        <v/>
      </c>
      <c r="F170" s="10" t="str">
        <f>IF(AND(Sufficient_data="Yes",Include_study="Yes"),Input!Correlation,"")</f>
        <v/>
      </c>
      <c r="G170" s="10" t="str">
        <f t="shared" si="314"/>
        <v/>
      </c>
      <c r="H170" s="10" t="str">
        <f>IF(AND(Sufficient_data="Yes",Include_study="Yes"),Input!Number_of_subjects,"")</f>
        <v/>
      </c>
      <c r="I170" s="10" t="str">
        <f t="shared" si="315"/>
        <v/>
      </c>
      <c r="J170" s="10" t="str">
        <f t="shared" si="316"/>
        <v/>
      </c>
      <c r="K170" s="10" t="str">
        <f t="shared" si="317"/>
        <v/>
      </c>
      <c r="L170" s="10" t="str">
        <f t="shared" si="318"/>
        <v/>
      </c>
      <c r="M170" s="10" t="str">
        <f t="shared" si="319"/>
        <v/>
      </c>
      <c r="N170" s="10" t="str">
        <f t="shared" si="320"/>
        <v/>
      </c>
      <c r="O170" s="106" t="str">
        <f t="shared" si="321"/>
        <v/>
      </c>
      <c r="P170" s="68" t="str">
        <f t="shared" si="322"/>
        <v/>
      </c>
      <c r="R170" s="57" t="e">
        <f t="shared" si="323"/>
        <v>#N/A</v>
      </c>
      <c r="S170" s="10" t="e">
        <f t="shared" si="324"/>
        <v>#N/A</v>
      </c>
      <c r="T170" s="40" t="e">
        <f t="shared" si="325"/>
        <v>#N/A</v>
      </c>
      <c r="Y170" s="129"/>
      <c r="Z170" s="26" t="str">
        <f t="shared" si="326"/>
        <v/>
      </c>
      <c r="AA170" s="26" t="str">
        <f>IF(AND(Sufficient_data="Yes",Include_study="Yes",Input!Study_name&lt;&gt;"",Subgroup&lt;&gt;""),Input!Study_name,"")</f>
        <v/>
      </c>
      <c r="AB170" s="10" t="str">
        <f t="shared" si="327"/>
        <v/>
      </c>
      <c r="AC170" s="10" t="str">
        <f>IF(AND(Sufficient_data="Yes",Include_study="Yes",Subgroup&lt;&gt;""),Input!Correlation,"")</f>
        <v/>
      </c>
      <c r="AD170" s="10" t="str">
        <f t="shared" si="256"/>
        <v/>
      </c>
      <c r="AE170" s="10" t="str">
        <f t="shared" si="328"/>
        <v/>
      </c>
      <c r="AF170" s="10" t="str">
        <f t="shared" si="257"/>
        <v/>
      </c>
      <c r="AG170" s="10" t="str">
        <f t="shared" si="329"/>
        <v/>
      </c>
      <c r="AH170" s="4" t="str">
        <f t="shared" si="258"/>
        <v/>
      </c>
      <c r="AI170" s="35" t="str">
        <f t="shared" si="330"/>
        <v/>
      </c>
      <c r="AJ170" s="108" t="str">
        <f t="shared" si="331"/>
        <v/>
      </c>
      <c r="AK170" s="68" t="str">
        <f t="shared" si="332"/>
        <v/>
      </c>
      <c r="AL170" s="9"/>
      <c r="AM170" s="57" t="e">
        <f t="shared" si="259"/>
        <v>#N/A</v>
      </c>
      <c r="AN170" s="10" t="e">
        <f t="shared" si="260"/>
        <v>#N/A</v>
      </c>
      <c r="AO170" s="40" t="e">
        <f t="shared" si="261"/>
        <v>#N/A</v>
      </c>
      <c r="AP170" s="9"/>
      <c r="AQ170" s="71" t="str">
        <f t="shared" si="262"/>
        <v/>
      </c>
      <c r="AR170" s="10" t="str">
        <f>IF(AND(Sufficient_data="Yes",Include_study="Yes",Subgroup&lt;&gt;""),IF(COUNTIFS(Input!F$2:F169,"="&amp;"Yes",Input!C$2:C169,"="&amp;"Yes",Input!G$2:G169,"="&amp;Subgroup)&gt;0,"",Subgroup),"")</f>
        <v/>
      </c>
      <c r="AS170" s="26" t="str">
        <f t="shared" si="263"/>
        <v/>
      </c>
      <c r="AT170" s="14" t="str">
        <f t="shared" si="264"/>
        <v/>
      </c>
      <c r="AU170" s="10" t="str">
        <f t="shared" si="265"/>
        <v/>
      </c>
      <c r="AV170" s="19" t="str">
        <f t="shared" si="266"/>
        <v/>
      </c>
      <c r="AW170" s="10" t="str">
        <f t="shared" si="267"/>
        <v/>
      </c>
      <c r="AX170" s="10" t="str">
        <f t="shared" si="268"/>
        <v/>
      </c>
      <c r="AY170" s="10" t="str">
        <f t="shared" si="333"/>
        <v/>
      </c>
      <c r="AZ170" s="10" t="str">
        <f t="shared" si="269"/>
        <v/>
      </c>
      <c r="BA170" s="10" t="str">
        <f t="shared" si="270"/>
        <v/>
      </c>
      <c r="BB170" s="10" t="str">
        <f t="shared" si="334"/>
        <v/>
      </c>
      <c r="BC170" s="10" t="str">
        <f t="shared" si="271"/>
        <v/>
      </c>
      <c r="BD170" s="26" t="str">
        <f t="shared" si="272"/>
        <v/>
      </c>
      <c r="BE170" s="10" t="str">
        <f t="shared" si="335"/>
        <v/>
      </c>
      <c r="BF170" s="10" t="str">
        <f t="shared" si="336"/>
        <v/>
      </c>
      <c r="BG170" s="10" t="str">
        <f t="shared" si="273"/>
        <v/>
      </c>
      <c r="BH170" s="10" t="str">
        <f t="shared" si="274"/>
        <v/>
      </c>
      <c r="BI170" s="10" t="str">
        <f t="shared" si="337"/>
        <v/>
      </c>
      <c r="BJ170" s="10" t="str">
        <f t="shared" si="338"/>
        <v/>
      </c>
      <c r="BK170" s="10" t="str">
        <f t="shared" si="275"/>
        <v/>
      </c>
      <c r="BL170" s="10" t="str">
        <f t="shared" si="276"/>
        <v/>
      </c>
      <c r="BM170" s="10" t="str">
        <f t="shared" si="277"/>
        <v/>
      </c>
      <c r="BN170" s="10" t="e">
        <f t="shared" si="278"/>
        <v>#N/A</v>
      </c>
      <c r="BO170" s="10" t="str">
        <f t="shared" si="279"/>
        <v/>
      </c>
      <c r="BP170" s="10" t="str">
        <f t="shared" si="280"/>
        <v/>
      </c>
      <c r="BQ170" s="10" t="str">
        <f t="shared" si="339"/>
        <v/>
      </c>
      <c r="BR170" s="28" t="str">
        <f t="shared" si="281"/>
        <v/>
      </c>
      <c r="BS170" s="40" t="str">
        <f t="shared" si="306"/>
        <v/>
      </c>
      <c r="BX170" s="138"/>
      <c r="BY170" s="10" t="e">
        <f t="shared" si="340"/>
        <v>#N/A</v>
      </c>
      <c r="BZ170" s="10" t="e">
        <f t="shared" si="341"/>
        <v>#N/A</v>
      </c>
      <c r="CA170" s="10" t="str">
        <f t="shared" si="342"/>
        <v/>
      </c>
      <c r="CB170" s="10" t="str">
        <f>IF(AND(Sufficient_data="Yes",Include_study="Yes",Moderator&lt;&gt;""),'Moderator Analysis'!F:F-CL$2,"")</f>
        <v/>
      </c>
      <c r="CC170" s="10" t="str">
        <f>IF(AND(Sufficient_data="Yes",Include_study="Yes",Moderator&lt;&gt;""),'Moderator Analysis'!E:E-CL$3,"")</f>
        <v/>
      </c>
      <c r="CD170" s="40" t="str">
        <f>IF(AND(Sufficient_data="Yes",Include_study="Yes",Moderator&lt;&gt;""),CA:CA*('Moderator Analysis'!F:F-CL$5-CL$4*'Moderator Analysis'!E:E)^2,"")</f>
        <v/>
      </c>
      <c r="CE170" s="9"/>
      <c r="CF170" s="75" t="str">
        <f t="shared" si="282"/>
        <v/>
      </c>
      <c r="CG170" s="18" t="str">
        <f>IF(AND(Sufficient_data="Yes",Include_study="Yes",CF170&lt;&gt;""),'Moderator Analysis'!F:F-'Moderator Analysis'!J$37,"")</f>
        <v/>
      </c>
      <c r="CH170" s="18" t="str">
        <f>IF(AND(Sufficient_data="Yes",Include_study="Yes",CF170&lt;&gt;""),'Moderator Analysis'!E:E-SUMPRODUCT('Moderator Analysis'!E:E,CF:CF)/SUM(CF:CF),"")</f>
        <v/>
      </c>
      <c r="CI170" s="79" t="str">
        <f>IF(AND(Sufficient_data="Yes",Include_study="Yes",CF170&lt;&gt;""),CF:CF*('Moderator Analysis'!F:F-'Moderator Analysis'!J$29-'Moderator Analysis'!J$30*'Moderator Analysis'!E:E)^2,"")</f>
        <v/>
      </c>
      <c r="CN170" s="138"/>
      <c r="CO170" s="140"/>
      <c r="CP170" s="28" t="str">
        <f>IF(AND(Include_study="Yes",Sufficient_data="Yes"),1/'Publication Bias Analysis'!F170^2,"")</f>
        <v/>
      </c>
      <c r="CQ170" s="28" t="str">
        <f>IF(AND(Include_study="Yes",Sufficient_data="Yes"),1/('Publication Bias Analysis'!F:F^2+IF(Additional_model="Fixed effect",0,Calculations!DD$11)),"")</f>
        <v/>
      </c>
      <c r="CR170" s="28" t="str">
        <f>IF(AND(Include_study="Yes",Sufficient_data="Yes"),1/('Publication Bias Analysis'!F:F^2+IF(Additional_model="Fixed effect",0,'Publication Bias Analysis'!L$32)),"")</f>
        <v/>
      </c>
      <c r="CS170" s="28" t="str">
        <f>IF(AND(Include_study="Yes",Sufficient_data="Yes"),'Publication Bias Analysis'!E:E-IF(Trim_and_fill="Off",'Publication Bias Analysis'!I$29,'Publication Bias Analysis'!I$37),"")</f>
        <v/>
      </c>
      <c r="CT170" s="28" t="str">
        <f t="shared" si="343"/>
        <v/>
      </c>
      <c r="CU170" s="28" t="str">
        <f t="shared" si="344"/>
        <v/>
      </c>
      <c r="CV170" s="90" t="str">
        <f t="shared" si="345"/>
        <v/>
      </c>
      <c r="CW170" s="89" t="str">
        <f>IF(AND(Include_study="Yes",Sufficient_data="Yes"),CV:CV+IF(DH:DH&lt;0,-1,1)*COUNTIF(CV$2:CV169,CV:CV),"")</f>
        <v/>
      </c>
      <c r="CX170" s="89" t="str">
        <f>IF(AND(Include_study="Yes",Sufficient_data="Yes"),RANK(DL:DL,DL:DL,1)*IF(DK:DK&lt;0,-1,1)+IF(DK:DK&lt;0,-1,1)*COUNTIF(CV$2:CV169,CV:CV),"")</f>
        <v/>
      </c>
      <c r="CY170" s="89" t="str">
        <f>IF(AND(Include_study="Yes",Sufficient_data="Yes"),RANK(DO:DO,DO:DO,1)*IF(DN:DN&lt;0,-1,1)+IF(DN:DN&lt;0,-1,1)*COUNTIF(CV$2:CV169,CV:CV),"")</f>
        <v/>
      </c>
      <c r="CZ170" s="10" t="e">
        <f>IF(AND(Include_study="Yes",Sufficient_data="Yes"),'Publication Bias Analysis'!E:E,NA())</f>
        <v>#N/A</v>
      </c>
      <c r="DA170" s="40" t="e">
        <f>IF(AND(Include_study="Yes",Sufficient_data="Yes"),'Publication Bias Analysis'!F:F,NA())</f>
        <v>#N/A</v>
      </c>
      <c r="DG170" s="133"/>
      <c r="DH170" s="28" t="str">
        <f>IF(AND(Include_study="Yes",Sufficient_data="Yes"),IF('Publication Bias Analysis'!L$38="Left",CZ:CZ-'Publication Bias Analysis'!I$29,'Publication Bias Analysis'!I$29-'Publication Bias Analysis'!E:E),"")</f>
        <v/>
      </c>
      <c r="DI170" s="28" t="str">
        <f t="shared" si="308"/>
        <v/>
      </c>
      <c r="DJ170" s="40" t="str">
        <f>IF(AND(Include_study="Yes",Sufficient_data="Yes"),1/('Publication Bias Analysis'!F:F^2+IF(Additional_model="Fixed effect",0,$DS$6)),"")</f>
        <v/>
      </c>
      <c r="DK170" s="28" t="str">
        <f>IF(AND(Include_study="Yes",Sufficient_data="Yes"),IF('Publication Bias Analysis'!L$38="Left",CZ:CZ-DS$3,DS$3-'Publication Bias Analysis'!E:E),"")</f>
        <v/>
      </c>
      <c r="DL170" s="28" t="str">
        <f t="shared" si="309"/>
        <v/>
      </c>
      <c r="DM170" s="40" t="str">
        <f>IF(AND(DK170&lt;&gt;"",CW170&lt;=MAX(CW:CW)-DS$7),1/('Publication Bias Analysis'!F:F^2+IF(Additional_model="Fixed effect",0,$DS$13)),"")</f>
        <v/>
      </c>
      <c r="DN170" s="10" t="str">
        <f>IF(AND(Include_study="Yes",Sufficient_data="Yes"),IF('Publication Bias Analysis'!L$38="Left",CZ:CZ-DS$10,DS$10-CZ:CZ),"")</f>
        <v/>
      </c>
      <c r="DO170" s="10" t="str">
        <f t="shared" si="310"/>
        <v/>
      </c>
      <c r="DP170" s="40" t="str">
        <f t="shared" si="346"/>
        <v/>
      </c>
      <c r="EG170" s="133"/>
      <c r="EH170" s="10" t="str">
        <f t="shared" si="304"/>
        <v/>
      </c>
      <c r="EI170" s="40" t="str">
        <f>IF(AND(Include_study="Yes",Sufficient_data="Yes"),Z_score-('Publication Bias Analysis'!P$3+'Publication Bias Analysis'!P$4*Inverse_standard_error),"")</f>
        <v/>
      </c>
      <c r="EK170" s="133"/>
      <c r="EL170" s="10" t="str">
        <f>IF(AND(Include_study="Yes",Sufficient_data="Yes"),(CZ:CZ-SUMPRODUCT(Calculations!CP:CP,'Publication Bias Analysis'!E:E)/SUM(Calculations!CP:CP))/(SQRT(EM:EM)),"")</f>
        <v/>
      </c>
      <c r="EM170" s="10" t="str">
        <f>IF(AND(Include_study="Yes",Sufficient_data="Yes"),'Publication Bias Analysis'!F:F^2-1/(SUM(Calculations!CP:CP)),"")</f>
        <v/>
      </c>
      <c r="EN170" s="14" t="str">
        <f t="shared" si="311"/>
        <v/>
      </c>
      <c r="EO170" s="14" t="str">
        <f t="shared" si="312"/>
        <v/>
      </c>
      <c r="EP170" s="14" t="str">
        <f>IF(AND(Include_study="Yes",Sufficient_data="Yes"),COUNTIFS(EN$2:EN169,"&lt;"&amp;EN170,EO$2:EO169,"&lt;"&amp;EO170)+COUNTIFS(EN171:EN$201,"&lt;"&amp;EN170,EO171:EO$201,"&lt;"&amp;EO170)+COUNTIFS(EN$2:EN169,"&gt;"&amp;EN170,EO$2:EO169,"&gt;"&amp;EO170)+COUNTIFS(EN171:EN$201,"&gt;"&amp;EN170,EO171:EO$201,"&gt;"&amp;EO170),"")</f>
        <v/>
      </c>
      <c r="EQ170" s="83" t="str">
        <f>IF(AND(Include_study="Yes",Sufficient_data="Yes"),COUNTIFS(EN$2:EN169,"&lt;"&amp;EN170,EO$2:EO169,"&gt;"&amp;EO170)+COUNTIFS(EN171:EN$201,"&lt;"&amp;EN170,EO171:EO$201,"&gt;"&amp;EO170)+COUNTIFS(EN$2:EN169,"&gt;"&amp;EN170,EO$2:EO169,"&lt;"&amp;EO170)+COUNTIFS(EN171:EN$201,"&gt;"&amp;EN170,EO171:EO$201,"&lt;"&amp;EO170),"")</f>
        <v/>
      </c>
      <c r="ES170" s="133"/>
      <c r="EX170" s="133"/>
      <c r="EY170" s="10" t="e">
        <f t="shared" si="347"/>
        <v>#N/A</v>
      </c>
      <c r="EZ170" s="10" t="e">
        <f t="shared" si="348"/>
        <v>#N/A</v>
      </c>
      <c r="FA170" s="10" t="str">
        <f t="shared" si="349"/>
        <v/>
      </c>
      <c r="FB170" s="40" t="str">
        <f>IF(AND(Include_study="Yes",Sufficient_data="Yes"),Z_score-('Publication Bias Analysis'!AK198+'Publication Bias Analysis'!AK$31*Inverse_standard_error),"")</f>
        <v/>
      </c>
      <c r="FH170" s="133"/>
      <c r="FI170" s="14" t="str">
        <f>IF(Z_score&lt;&gt;"",RANK('Publication Bias Analysis'!AS:AS,'Publication Bias Analysis'!AS:AS,1)+COUNTIF('Publication Bias Analysis'!AS$2:AS169,'Publication Bias Analysis'!AS170),"")</f>
        <v/>
      </c>
      <c r="FJ170" s="10" t="str">
        <f t="shared" si="350"/>
        <v/>
      </c>
      <c r="FK170" s="10" t="e">
        <f>IF(AND(Include_study="Yes",Sufficient_data="Yes"),'Publication Bias Analysis'!AR170,NA())</f>
        <v>#N/A</v>
      </c>
      <c r="FL170" s="28" t="e">
        <f>IF(AND(Include_study="Yes",Sufficient_data="Yes"),'Publication Bias Analysis'!AS170,NA())</f>
        <v>#N/A</v>
      </c>
      <c r="FM170" s="10" t="str">
        <f>IF(AND(Include_study="Yes",Sufficient_data="Yes"),'Publication Bias Analysis'!AR:AR-AVERAGE('Publication Bias Analysis'!AR:AR),"")</f>
        <v/>
      </c>
      <c r="FN170" s="40" t="str">
        <f>IF(AND(Include_study="Yes",Sufficient_data="Yes"),FL:FL-('Publication Bias Analysis'!AV$30+FK:FK*'Publication Bias Analysis'!AV$31),"")</f>
        <v/>
      </c>
      <c r="FT170" s="133"/>
      <c r="FU170" s="10" t="str">
        <f t="shared" si="351"/>
        <v/>
      </c>
      <c r="FV170" s="19" t="str">
        <f t="shared" si="283"/>
        <v/>
      </c>
      <c r="FW170" s="40" t="str">
        <f t="shared" si="307"/>
        <v/>
      </c>
    </row>
    <row r="171" spans="1:179" x14ac:dyDescent="0.2">
      <c r="A171" s="129"/>
      <c r="B171" s="26" t="str">
        <f t="shared" si="255"/>
        <v/>
      </c>
      <c r="C171" s="26" t="str">
        <f>IF(B171&lt;&gt;"",IF(B171=0,COUNTIF(B$2:B170,0)+1,COUNTIF(B$2:B170,B171)+B171+COUNTIF(B:B,0)),"")</f>
        <v/>
      </c>
      <c r="D171" s="26" t="str">
        <f t="shared" si="313"/>
        <v/>
      </c>
      <c r="E171" s="10" t="str">
        <f>IF(AND(Sufficient_data="Yes",Include_study="Yes",Input!Study_name&lt;&gt;""),Input!Study_name,"")</f>
        <v/>
      </c>
      <c r="F171" s="10" t="str">
        <f>IF(AND(Sufficient_data="Yes",Include_study="Yes"),Input!Correlation,"")</f>
        <v/>
      </c>
      <c r="G171" s="10" t="str">
        <f t="shared" si="314"/>
        <v/>
      </c>
      <c r="H171" s="10" t="str">
        <f>IF(AND(Sufficient_data="Yes",Include_study="Yes"),Input!Number_of_subjects,"")</f>
        <v/>
      </c>
      <c r="I171" s="10" t="str">
        <f t="shared" si="315"/>
        <v/>
      </c>
      <c r="J171" s="10" t="str">
        <f t="shared" si="316"/>
        <v/>
      </c>
      <c r="K171" s="10" t="str">
        <f t="shared" si="317"/>
        <v/>
      </c>
      <c r="L171" s="10" t="str">
        <f t="shared" si="318"/>
        <v/>
      </c>
      <c r="M171" s="10" t="str">
        <f t="shared" si="319"/>
        <v/>
      </c>
      <c r="N171" s="10" t="str">
        <f t="shared" si="320"/>
        <v/>
      </c>
      <c r="O171" s="106" t="str">
        <f t="shared" si="321"/>
        <v/>
      </c>
      <c r="P171" s="68" t="str">
        <f t="shared" si="322"/>
        <v/>
      </c>
      <c r="R171" s="57" t="e">
        <f t="shared" si="323"/>
        <v>#N/A</v>
      </c>
      <c r="S171" s="10" t="e">
        <f t="shared" si="324"/>
        <v>#N/A</v>
      </c>
      <c r="T171" s="40" t="e">
        <f t="shared" si="325"/>
        <v>#N/A</v>
      </c>
      <c r="Y171" s="129"/>
      <c r="Z171" s="26" t="str">
        <f t="shared" si="326"/>
        <v/>
      </c>
      <c r="AA171" s="26" t="str">
        <f>IF(AND(Sufficient_data="Yes",Include_study="Yes",Input!Study_name&lt;&gt;"",Subgroup&lt;&gt;""),Input!Study_name,"")</f>
        <v/>
      </c>
      <c r="AB171" s="10" t="str">
        <f t="shared" si="327"/>
        <v/>
      </c>
      <c r="AC171" s="10" t="str">
        <f>IF(AND(Sufficient_data="Yes",Include_study="Yes",Subgroup&lt;&gt;""),Input!Correlation,"")</f>
        <v/>
      </c>
      <c r="AD171" s="10" t="str">
        <f t="shared" si="256"/>
        <v/>
      </c>
      <c r="AE171" s="10" t="str">
        <f t="shared" si="328"/>
        <v/>
      </c>
      <c r="AF171" s="10" t="str">
        <f t="shared" si="257"/>
        <v/>
      </c>
      <c r="AG171" s="10" t="str">
        <f t="shared" si="329"/>
        <v/>
      </c>
      <c r="AH171" s="4" t="str">
        <f t="shared" si="258"/>
        <v/>
      </c>
      <c r="AI171" s="35" t="str">
        <f t="shared" si="330"/>
        <v/>
      </c>
      <c r="AJ171" s="108" t="str">
        <f t="shared" si="331"/>
        <v/>
      </c>
      <c r="AK171" s="68" t="str">
        <f t="shared" si="332"/>
        <v/>
      </c>
      <c r="AL171" s="9"/>
      <c r="AM171" s="57" t="e">
        <f t="shared" si="259"/>
        <v>#N/A</v>
      </c>
      <c r="AN171" s="10" t="e">
        <f t="shared" si="260"/>
        <v>#N/A</v>
      </c>
      <c r="AO171" s="40" t="e">
        <f t="shared" si="261"/>
        <v>#N/A</v>
      </c>
      <c r="AP171" s="9"/>
      <c r="AQ171" s="71" t="str">
        <f t="shared" si="262"/>
        <v/>
      </c>
      <c r="AR171" s="10" t="str">
        <f>IF(AND(Sufficient_data="Yes",Include_study="Yes",Subgroup&lt;&gt;""),IF(COUNTIFS(Input!F$2:F170,"="&amp;"Yes",Input!C$2:C170,"="&amp;"Yes",Input!G$2:G170,"="&amp;Subgroup)&gt;0,"",Subgroup),"")</f>
        <v/>
      </c>
      <c r="AS171" s="26" t="str">
        <f t="shared" si="263"/>
        <v/>
      </c>
      <c r="AT171" s="14" t="str">
        <f t="shared" si="264"/>
        <v/>
      </c>
      <c r="AU171" s="10" t="str">
        <f t="shared" si="265"/>
        <v/>
      </c>
      <c r="AV171" s="19" t="str">
        <f t="shared" si="266"/>
        <v/>
      </c>
      <c r="AW171" s="10" t="str">
        <f t="shared" si="267"/>
        <v/>
      </c>
      <c r="AX171" s="10" t="str">
        <f t="shared" si="268"/>
        <v/>
      </c>
      <c r="AY171" s="10" t="str">
        <f t="shared" si="333"/>
        <v/>
      </c>
      <c r="AZ171" s="10" t="str">
        <f t="shared" si="269"/>
        <v/>
      </c>
      <c r="BA171" s="10" t="str">
        <f t="shared" si="270"/>
        <v/>
      </c>
      <c r="BB171" s="10" t="str">
        <f t="shared" si="334"/>
        <v/>
      </c>
      <c r="BC171" s="10" t="str">
        <f t="shared" si="271"/>
        <v/>
      </c>
      <c r="BD171" s="26" t="str">
        <f t="shared" si="272"/>
        <v/>
      </c>
      <c r="BE171" s="10" t="str">
        <f t="shared" si="335"/>
        <v/>
      </c>
      <c r="BF171" s="10" t="str">
        <f t="shared" si="336"/>
        <v/>
      </c>
      <c r="BG171" s="10" t="str">
        <f t="shared" si="273"/>
        <v/>
      </c>
      <c r="BH171" s="10" t="str">
        <f t="shared" si="274"/>
        <v/>
      </c>
      <c r="BI171" s="10" t="str">
        <f t="shared" si="337"/>
        <v/>
      </c>
      <c r="BJ171" s="10" t="str">
        <f t="shared" si="338"/>
        <v/>
      </c>
      <c r="BK171" s="10" t="str">
        <f t="shared" si="275"/>
        <v/>
      </c>
      <c r="BL171" s="10" t="str">
        <f t="shared" si="276"/>
        <v/>
      </c>
      <c r="BM171" s="10" t="str">
        <f t="shared" si="277"/>
        <v/>
      </c>
      <c r="BN171" s="10" t="e">
        <f t="shared" si="278"/>
        <v>#N/A</v>
      </c>
      <c r="BO171" s="10" t="str">
        <f t="shared" si="279"/>
        <v/>
      </c>
      <c r="BP171" s="10" t="str">
        <f t="shared" si="280"/>
        <v/>
      </c>
      <c r="BQ171" s="10" t="str">
        <f t="shared" si="339"/>
        <v/>
      </c>
      <c r="BR171" s="28" t="str">
        <f t="shared" si="281"/>
        <v/>
      </c>
      <c r="BS171" s="40" t="str">
        <f t="shared" si="306"/>
        <v/>
      </c>
      <c r="BX171" s="138"/>
      <c r="BY171" s="10" t="e">
        <f t="shared" si="340"/>
        <v>#N/A</v>
      </c>
      <c r="BZ171" s="10" t="e">
        <f t="shared" si="341"/>
        <v>#N/A</v>
      </c>
      <c r="CA171" s="10" t="str">
        <f t="shared" si="342"/>
        <v/>
      </c>
      <c r="CB171" s="10" t="str">
        <f>IF(AND(Sufficient_data="Yes",Include_study="Yes",Moderator&lt;&gt;""),'Moderator Analysis'!F:F-CL$2,"")</f>
        <v/>
      </c>
      <c r="CC171" s="10" t="str">
        <f>IF(AND(Sufficient_data="Yes",Include_study="Yes",Moderator&lt;&gt;""),'Moderator Analysis'!E:E-CL$3,"")</f>
        <v/>
      </c>
      <c r="CD171" s="40" t="str">
        <f>IF(AND(Sufficient_data="Yes",Include_study="Yes",Moderator&lt;&gt;""),CA:CA*('Moderator Analysis'!F:F-CL$5-CL$4*'Moderator Analysis'!E:E)^2,"")</f>
        <v/>
      </c>
      <c r="CE171" s="9"/>
      <c r="CF171" s="75" t="str">
        <f t="shared" si="282"/>
        <v/>
      </c>
      <c r="CG171" s="18" t="str">
        <f>IF(AND(Sufficient_data="Yes",Include_study="Yes",CF171&lt;&gt;""),'Moderator Analysis'!F:F-'Moderator Analysis'!J$37,"")</f>
        <v/>
      </c>
      <c r="CH171" s="18" t="str">
        <f>IF(AND(Sufficient_data="Yes",Include_study="Yes",CF171&lt;&gt;""),'Moderator Analysis'!E:E-SUMPRODUCT('Moderator Analysis'!E:E,CF:CF)/SUM(CF:CF),"")</f>
        <v/>
      </c>
      <c r="CI171" s="79" t="str">
        <f>IF(AND(Sufficient_data="Yes",Include_study="Yes",CF171&lt;&gt;""),CF:CF*('Moderator Analysis'!F:F-'Moderator Analysis'!J$29-'Moderator Analysis'!J$30*'Moderator Analysis'!E:E)^2,"")</f>
        <v/>
      </c>
      <c r="CN171" s="138"/>
      <c r="CO171" s="140"/>
      <c r="CP171" s="28" t="str">
        <f>IF(AND(Include_study="Yes",Sufficient_data="Yes"),1/'Publication Bias Analysis'!F171^2,"")</f>
        <v/>
      </c>
      <c r="CQ171" s="28" t="str">
        <f>IF(AND(Include_study="Yes",Sufficient_data="Yes"),1/('Publication Bias Analysis'!F:F^2+IF(Additional_model="Fixed effect",0,Calculations!DD$11)),"")</f>
        <v/>
      </c>
      <c r="CR171" s="28" t="str">
        <f>IF(AND(Include_study="Yes",Sufficient_data="Yes"),1/('Publication Bias Analysis'!F:F^2+IF(Additional_model="Fixed effect",0,'Publication Bias Analysis'!L$32)),"")</f>
        <v/>
      </c>
      <c r="CS171" s="28" t="str">
        <f>IF(AND(Include_study="Yes",Sufficient_data="Yes"),'Publication Bias Analysis'!E:E-IF(Trim_and_fill="Off",'Publication Bias Analysis'!I$29,'Publication Bias Analysis'!I$37),"")</f>
        <v/>
      </c>
      <c r="CT171" s="28" t="str">
        <f t="shared" si="343"/>
        <v/>
      </c>
      <c r="CU171" s="28" t="str">
        <f t="shared" si="344"/>
        <v/>
      </c>
      <c r="CV171" s="90" t="str">
        <f t="shared" si="345"/>
        <v/>
      </c>
      <c r="CW171" s="89" t="str">
        <f>IF(AND(Include_study="Yes",Sufficient_data="Yes"),CV:CV+IF(DH:DH&lt;0,-1,1)*COUNTIF(CV$2:CV170,CV:CV),"")</f>
        <v/>
      </c>
      <c r="CX171" s="89" t="str">
        <f>IF(AND(Include_study="Yes",Sufficient_data="Yes"),RANK(DL:DL,DL:DL,1)*IF(DK:DK&lt;0,-1,1)+IF(DK:DK&lt;0,-1,1)*COUNTIF(CV$2:CV170,CV:CV),"")</f>
        <v/>
      </c>
      <c r="CY171" s="89" t="str">
        <f>IF(AND(Include_study="Yes",Sufficient_data="Yes"),RANK(DO:DO,DO:DO,1)*IF(DN:DN&lt;0,-1,1)+IF(DN:DN&lt;0,-1,1)*COUNTIF(CV$2:CV170,CV:CV),"")</f>
        <v/>
      </c>
      <c r="CZ171" s="10" t="e">
        <f>IF(AND(Include_study="Yes",Sufficient_data="Yes"),'Publication Bias Analysis'!E:E,NA())</f>
        <v>#N/A</v>
      </c>
      <c r="DA171" s="40" t="e">
        <f>IF(AND(Include_study="Yes",Sufficient_data="Yes"),'Publication Bias Analysis'!F:F,NA())</f>
        <v>#N/A</v>
      </c>
      <c r="DG171" s="133"/>
      <c r="DH171" s="28" t="str">
        <f>IF(AND(Include_study="Yes",Sufficient_data="Yes"),IF('Publication Bias Analysis'!L$38="Left",CZ:CZ-'Publication Bias Analysis'!I$29,'Publication Bias Analysis'!I$29-'Publication Bias Analysis'!E:E),"")</f>
        <v/>
      </c>
      <c r="DI171" s="28" t="str">
        <f t="shared" si="308"/>
        <v/>
      </c>
      <c r="DJ171" s="40" t="str">
        <f>IF(AND(Include_study="Yes",Sufficient_data="Yes"),1/('Publication Bias Analysis'!F:F^2+IF(Additional_model="Fixed effect",0,$DS$6)),"")</f>
        <v/>
      </c>
      <c r="DK171" s="28" t="str">
        <f>IF(AND(Include_study="Yes",Sufficient_data="Yes"),IF('Publication Bias Analysis'!L$38="Left",CZ:CZ-DS$3,DS$3-'Publication Bias Analysis'!E:E),"")</f>
        <v/>
      </c>
      <c r="DL171" s="28" t="str">
        <f t="shared" si="309"/>
        <v/>
      </c>
      <c r="DM171" s="40" t="str">
        <f>IF(AND(DK171&lt;&gt;"",CW171&lt;=MAX(CW:CW)-DS$7),1/('Publication Bias Analysis'!F:F^2+IF(Additional_model="Fixed effect",0,$DS$13)),"")</f>
        <v/>
      </c>
      <c r="DN171" s="10" t="str">
        <f>IF(AND(Include_study="Yes",Sufficient_data="Yes"),IF('Publication Bias Analysis'!L$38="Left",CZ:CZ-DS$10,DS$10-CZ:CZ),"")</f>
        <v/>
      </c>
      <c r="DO171" s="10" t="str">
        <f t="shared" si="310"/>
        <v/>
      </c>
      <c r="DP171" s="40" t="str">
        <f t="shared" si="346"/>
        <v/>
      </c>
      <c r="EG171" s="133"/>
      <c r="EH171" s="10" t="str">
        <f t="shared" si="304"/>
        <v/>
      </c>
      <c r="EI171" s="40" t="str">
        <f>IF(AND(Include_study="Yes",Sufficient_data="Yes"),Z_score-('Publication Bias Analysis'!P$3+'Publication Bias Analysis'!P$4*Inverse_standard_error),"")</f>
        <v/>
      </c>
      <c r="EK171" s="133"/>
      <c r="EL171" s="10" t="str">
        <f>IF(AND(Include_study="Yes",Sufficient_data="Yes"),(CZ:CZ-SUMPRODUCT(Calculations!CP:CP,'Publication Bias Analysis'!E:E)/SUM(Calculations!CP:CP))/(SQRT(EM:EM)),"")</f>
        <v/>
      </c>
      <c r="EM171" s="10" t="str">
        <f>IF(AND(Include_study="Yes",Sufficient_data="Yes"),'Publication Bias Analysis'!F:F^2-1/(SUM(Calculations!CP:CP)),"")</f>
        <v/>
      </c>
      <c r="EN171" s="14" t="str">
        <f t="shared" si="311"/>
        <v/>
      </c>
      <c r="EO171" s="14" t="str">
        <f t="shared" si="312"/>
        <v/>
      </c>
      <c r="EP171" s="14" t="str">
        <f>IF(AND(Include_study="Yes",Sufficient_data="Yes"),COUNTIFS(EN$2:EN170,"&lt;"&amp;EN171,EO$2:EO170,"&lt;"&amp;EO171)+COUNTIFS(EN172:EN$201,"&lt;"&amp;EN171,EO172:EO$201,"&lt;"&amp;EO171)+COUNTIFS(EN$2:EN170,"&gt;"&amp;EN171,EO$2:EO170,"&gt;"&amp;EO171)+COUNTIFS(EN172:EN$201,"&gt;"&amp;EN171,EO172:EO$201,"&gt;"&amp;EO171),"")</f>
        <v/>
      </c>
      <c r="EQ171" s="83" t="str">
        <f>IF(AND(Include_study="Yes",Sufficient_data="Yes"),COUNTIFS(EN$2:EN170,"&lt;"&amp;EN171,EO$2:EO170,"&gt;"&amp;EO171)+COUNTIFS(EN172:EN$201,"&lt;"&amp;EN171,EO172:EO$201,"&gt;"&amp;EO171)+COUNTIFS(EN$2:EN170,"&gt;"&amp;EN171,EO$2:EO170,"&lt;"&amp;EO171)+COUNTIFS(EN172:EN$201,"&gt;"&amp;EN171,EO172:EO$201,"&lt;"&amp;EO171),"")</f>
        <v/>
      </c>
      <c r="ES171" s="133"/>
      <c r="EX171" s="133"/>
      <c r="EY171" s="10" t="e">
        <f t="shared" si="347"/>
        <v>#N/A</v>
      </c>
      <c r="EZ171" s="10" t="e">
        <f t="shared" si="348"/>
        <v>#N/A</v>
      </c>
      <c r="FA171" s="10" t="str">
        <f t="shared" si="349"/>
        <v/>
      </c>
      <c r="FB171" s="40" t="str">
        <f>IF(AND(Include_study="Yes",Sufficient_data="Yes"),Z_score-('Publication Bias Analysis'!AK199+'Publication Bias Analysis'!AK$31*Inverse_standard_error),"")</f>
        <v/>
      </c>
      <c r="FH171" s="133"/>
      <c r="FI171" s="14" t="str">
        <f>IF(Z_score&lt;&gt;"",RANK('Publication Bias Analysis'!AS:AS,'Publication Bias Analysis'!AS:AS,1)+COUNTIF('Publication Bias Analysis'!AS$2:AS170,'Publication Bias Analysis'!AS171),"")</f>
        <v/>
      </c>
      <c r="FJ171" s="10" t="str">
        <f t="shared" si="350"/>
        <v/>
      </c>
      <c r="FK171" s="10" t="e">
        <f>IF(AND(Include_study="Yes",Sufficient_data="Yes"),'Publication Bias Analysis'!AR171,NA())</f>
        <v>#N/A</v>
      </c>
      <c r="FL171" s="28" t="e">
        <f>IF(AND(Include_study="Yes",Sufficient_data="Yes"),'Publication Bias Analysis'!AS171,NA())</f>
        <v>#N/A</v>
      </c>
      <c r="FM171" s="10" t="str">
        <f>IF(AND(Include_study="Yes",Sufficient_data="Yes"),'Publication Bias Analysis'!AR:AR-AVERAGE('Publication Bias Analysis'!AR:AR),"")</f>
        <v/>
      </c>
      <c r="FN171" s="40" t="str">
        <f>IF(AND(Include_study="Yes",Sufficient_data="Yes"),FL:FL-('Publication Bias Analysis'!AV$30+FK:FK*'Publication Bias Analysis'!AV$31),"")</f>
        <v/>
      </c>
      <c r="FT171" s="133"/>
      <c r="FU171" s="10" t="str">
        <f t="shared" si="351"/>
        <v/>
      </c>
      <c r="FV171" s="19" t="str">
        <f t="shared" si="283"/>
        <v/>
      </c>
      <c r="FW171" s="40" t="str">
        <f t="shared" si="307"/>
        <v/>
      </c>
    </row>
    <row r="172" spans="1:179" x14ac:dyDescent="0.2">
      <c r="A172" s="129"/>
      <c r="B172" s="26" t="str">
        <f t="shared" si="255"/>
        <v/>
      </c>
      <c r="C172" s="26" t="str">
        <f>IF(B172&lt;&gt;"",IF(B172=0,COUNTIF(B$2:B171,0)+1,COUNTIF(B$2:B171,B172)+B172+COUNTIF(B:B,0)),"")</f>
        <v/>
      </c>
      <c r="D172" s="26" t="str">
        <f t="shared" si="313"/>
        <v/>
      </c>
      <c r="E172" s="10" t="str">
        <f>IF(AND(Sufficient_data="Yes",Include_study="Yes",Input!Study_name&lt;&gt;""),Input!Study_name,"")</f>
        <v/>
      </c>
      <c r="F172" s="10" t="str">
        <f>IF(AND(Sufficient_data="Yes",Include_study="Yes"),Input!Correlation,"")</f>
        <v/>
      </c>
      <c r="G172" s="10" t="str">
        <f t="shared" si="314"/>
        <v/>
      </c>
      <c r="H172" s="10" t="str">
        <f>IF(AND(Sufficient_data="Yes",Include_study="Yes"),Input!Number_of_subjects,"")</f>
        <v/>
      </c>
      <c r="I172" s="10" t="str">
        <f t="shared" si="315"/>
        <v/>
      </c>
      <c r="J172" s="10" t="str">
        <f t="shared" si="316"/>
        <v/>
      </c>
      <c r="K172" s="10" t="str">
        <f t="shared" si="317"/>
        <v/>
      </c>
      <c r="L172" s="10" t="str">
        <f t="shared" si="318"/>
        <v/>
      </c>
      <c r="M172" s="10" t="str">
        <f t="shared" si="319"/>
        <v/>
      </c>
      <c r="N172" s="10" t="str">
        <f t="shared" si="320"/>
        <v/>
      </c>
      <c r="O172" s="106" t="str">
        <f t="shared" si="321"/>
        <v/>
      </c>
      <c r="P172" s="68" t="str">
        <f t="shared" si="322"/>
        <v/>
      </c>
      <c r="R172" s="57" t="e">
        <f t="shared" si="323"/>
        <v>#N/A</v>
      </c>
      <c r="S172" s="10" t="e">
        <f t="shared" si="324"/>
        <v>#N/A</v>
      </c>
      <c r="T172" s="40" t="e">
        <f t="shared" si="325"/>
        <v>#N/A</v>
      </c>
      <c r="Y172" s="129"/>
      <c r="Z172" s="26" t="str">
        <f t="shared" si="326"/>
        <v/>
      </c>
      <c r="AA172" s="26" t="str">
        <f>IF(AND(Sufficient_data="Yes",Include_study="Yes",Input!Study_name&lt;&gt;"",Subgroup&lt;&gt;""),Input!Study_name,"")</f>
        <v/>
      </c>
      <c r="AB172" s="10" t="str">
        <f t="shared" si="327"/>
        <v/>
      </c>
      <c r="AC172" s="10" t="str">
        <f>IF(AND(Sufficient_data="Yes",Include_study="Yes",Subgroup&lt;&gt;""),Input!Correlation,"")</f>
        <v/>
      </c>
      <c r="AD172" s="10" t="str">
        <f t="shared" si="256"/>
        <v/>
      </c>
      <c r="AE172" s="10" t="str">
        <f t="shared" si="328"/>
        <v/>
      </c>
      <c r="AF172" s="10" t="str">
        <f t="shared" si="257"/>
        <v/>
      </c>
      <c r="AG172" s="10" t="str">
        <f t="shared" si="329"/>
        <v/>
      </c>
      <c r="AH172" s="4" t="str">
        <f t="shared" si="258"/>
        <v/>
      </c>
      <c r="AI172" s="35" t="str">
        <f t="shared" si="330"/>
        <v/>
      </c>
      <c r="AJ172" s="108" t="str">
        <f t="shared" si="331"/>
        <v/>
      </c>
      <c r="AK172" s="68" t="str">
        <f t="shared" si="332"/>
        <v/>
      </c>
      <c r="AL172" s="9"/>
      <c r="AM172" s="57" t="e">
        <f t="shared" si="259"/>
        <v>#N/A</v>
      </c>
      <c r="AN172" s="10" t="e">
        <f t="shared" si="260"/>
        <v>#N/A</v>
      </c>
      <c r="AO172" s="40" t="e">
        <f t="shared" si="261"/>
        <v>#N/A</v>
      </c>
      <c r="AP172" s="9"/>
      <c r="AQ172" s="71" t="str">
        <f t="shared" si="262"/>
        <v/>
      </c>
      <c r="AR172" s="10" t="str">
        <f>IF(AND(Sufficient_data="Yes",Include_study="Yes",Subgroup&lt;&gt;""),IF(COUNTIFS(Input!F$2:F171,"="&amp;"Yes",Input!C$2:C171,"="&amp;"Yes",Input!G$2:G171,"="&amp;Subgroup)&gt;0,"",Subgroup),"")</f>
        <v/>
      </c>
      <c r="AS172" s="26" t="str">
        <f t="shared" si="263"/>
        <v/>
      </c>
      <c r="AT172" s="14" t="str">
        <f t="shared" si="264"/>
        <v/>
      </c>
      <c r="AU172" s="10" t="str">
        <f t="shared" si="265"/>
        <v/>
      </c>
      <c r="AV172" s="19" t="str">
        <f t="shared" si="266"/>
        <v/>
      </c>
      <c r="AW172" s="10" t="str">
        <f t="shared" si="267"/>
        <v/>
      </c>
      <c r="AX172" s="10" t="str">
        <f t="shared" si="268"/>
        <v/>
      </c>
      <c r="AY172" s="10" t="str">
        <f t="shared" si="333"/>
        <v/>
      </c>
      <c r="AZ172" s="10" t="str">
        <f t="shared" si="269"/>
        <v/>
      </c>
      <c r="BA172" s="10" t="str">
        <f t="shared" si="270"/>
        <v/>
      </c>
      <c r="BB172" s="10" t="str">
        <f t="shared" si="334"/>
        <v/>
      </c>
      <c r="BC172" s="10" t="str">
        <f t="shared" si="271"/>
        <v/>
      </c>
      <c r="BD172" s="26" t="str">
        <f t="shared" si="272"/>
        <v/>
      </c>
      <c r="BE172" s="10" t="str">
        <f t="shared" si="335"/>
        <v/>
      </c>
      <c r="BF172" s="10" t="str">
        <f t="shared" si="336"/>
        <v/>
      </c>
      <c r="BG172" s="10" t="str">
        <f t="shared" si="273"/>
        <v/>
      </c>
      <c r="BH172" s="10" t="str">
        <f t="shared" si="274"/>
        <v/>
      </c>
      <c r="BI172" s="10" t="str">
        <f t="shared" si="337"/>
        <v/>
      </c>
      <c r="BJ172" s="10" t="str">
        <f t="shared" si="338"/>
        <v/>
      </c>
      <c r="BK172" s="10" t="str">
        <f t="shared" si="275"/>
        <v/>
      </c>
      <c r="BL172" s="10" t="str">
        <f t="shared" si="276"/>
        <v/>
      </c>
      <c r="BM172" s="10" t="str">
        <f t="shared" si="277"/>
        <v/>
      </c>
      <c r="BN172" s="10" t="e">
        <f t="shared" si="278"/>
        <v>#N/A</v>
      </c>
      <c r="BO172" s="10" t="str">
        <f t="shared" si="279"/>
        <v/>
      </c>
      <c r="BP172" s="10" t="str">
        <f t="shared" si="280"/>
        <v/>
      </c>
      <c r="BQ172" s="10" t="str">
        <f t="shared" si="339"/>
        <v/>
      </c>
      <c r="BR172" s="28" t="str">
        <f t="shared" si="281"/>
        <v/>
      </c>
      <c r="BS172" s="40" t="str">
        <f t="shared" si="306"/>
        <v/>
      </c>
      <c r="BX172" s="138"/>
      <c r="BY172" s="10" t="e">
        <f t="shared" si="340"/>
        <v>#N/A</v>
      </c>
      <c r="BZ172" s="10" t="e">
        <f t="shared" si="341"/>
        <v>#N/A</v>
      </c>
      <c r="CA172" s="10" t="str">
        <f t="shared" si="342"/>
        <v/>
      </c>
      <c r="CB172" s="10" t="str">
        <f>IF(AND(Sufficient_data="Yes",Include_study="Yes",Moderator&lt;&gt;""),'Moderator Analysis'!F:F-CL$2,"")</f>
        <v/>
      </c>
      <c r="CC172" s="10" t="str">
        <f>IF(AND(Sufficient_data="Yes",Include_study="Yes",Moderator&lt;&gt;""),'Moderator Analysis'!E:E-CL$3,"")</f>
        <v/>
      </c>
      <c r="CD172" s="40" t="str">
        <f>IF(AND(Sufficient_data="Yes",Include_study="Yes",Moderator&lt;&gt;""),CA:CA*('Moderator Analysis'!F:F-CL$5-CL$4*'Moderator Analysis'!E:E)^2,"")</f>
        <v/>
      </c>
      <c r="CE172" s="9"/>
      <c r="CF172" s="75" t="str">
        <f t="shared" si="282"/>
        <v/>
      </c>
      <c r="CG172" s="18" t="str">
        <f>IF(AND(Sufficient_data="Yes",Include_study="Yes",CF172&lt;&gt;""),'Moderator Analysis'!F:F-'Moderator Analysis'!J$37,"")</f>
        <v/>
      </c>
      <c r="CH172" s="18" t="str">
        <f>IF(AND(Sufficient_data="Yes",Include_study="Yes",CF172&lt;&gt;""),'Moderator Analysis'!E:E-SUMPRODUCT('Moderator Analysis'!E:E,CF:CF)/SUM(CF:CF),"")</f>
        <v/>
      </c>
      <c r="CI172" s="79" t="str">
        <f>IF(AND(Sufficient_data="Yes",Include_study="Yes",CF172&lt;&gt;""),CF:CF*('Moderator Analysis'!F:F-'Moderator Analysis'!J$29-'Moderator Analysis'!J$30*'Moderator Analysis'!E:E)^2,"")</f>
        <v/>
      </c>
      <c r="CN172" s="138"/>
      <c r="CO172" s="140"/>
      <c r="CP172" s="28" t="str">
        <f>IF(AND(Include_study="Yes",Sufficient_data="Yes"),1/'Publication Bias Analysis'!F172^2,"")</f>
        <v/>
      </c>
      <c r="CQ172" s="28" t="str">
        <f>IF(AND(Include_study="Yes",Sufficient_data="Yes"),1/('Publication Bias Analysis'!F:F^2+IF(Additional_model="Fixed effect",0,Calculations!DD$11)),"")</f>
        <v/>
      </c>
      <c r="CR172" s="28" t="str">
        <f>IF(AND(Include_study="Yes",Sufficient_data="Yes"),1/('Publication Bias Analysis'!F:F^2+IF(Additional_model="Fixed effect",0,'Publication Bias Analysis'!L$32)),"")</f>
        <v/>
      </c>
      <c r="CS172" s="28" t="str">
        <f>IF(AND(Include_study="Yes",Sufficient_data="Yes"),'Publication Bias Analysis'!E:E-IF(Trim_and_fill="Off",'Publication Bias Analysis'!I$29,'Publication Bias Analysis'!I$37),"")</f>
        <v/>
      </c>
      <c r="CT172" s="28" t="str">
        <f t="shared" si="343"/>
        <v/>
      </c>
      <c r="CU172" s="28" t="str">
        <f t="shared" si="344"/>
        <v/>
      </c>
      <c r="CV172" s="90" t="str">
        <f t="shared" si="345"/>
        <v/>
      </c>
      <c r="CW172" s="89" t="str">
        <f>IF(AND(Include_study="Yes",Sufficient_data="Yes"),CV:CV+IF(DH:DH&lt;0,-1,1)*COUNTIF(CV$2:CV171,CV:CV),"")</f>
        <v/>
      </c>
      <c r="CX172" s="89" t="str">
        <f>IF(AND(Include_study="Yes",Sufficient_data="Yes"),RANK(DL:DL,DL:DL,1)*IF(DK:DK&lt;0,-1,1)+IF(DK:DK&lt;0,-1,1)*COUNTIF(CV$2:CV171,CV:CV),"")</f>
        <v/>
      </c>
      <c r="CY172" s="89" t="str">
        <f>IF(AND(Include_study="Yes",Sufficient_data="Yes"),RANK(DO:DO,DO:DO,1)*IF(DN:DN&lt;0,-1,1)+IF(DN:DN&lt;0,-1,1)*COUNTIF(CV$2:CV171,CV:CV),"")</f>
        <v/>
      </c>
      <c r="CZ172" s="10" t="e">
        <f>IF(AND(Include_study="Yes",Sufficient_data="Yes"),'Publication Bias Analysis'!E:E,NA())</f>
        <v>#N/A</v>
      </c>
      <c r="DA172" s="40" t="e">
        <f>IF(AND(Include_study="Yes",Sufficient_data="Yes"),'Publication Bias Analysis'!F:F,NA())</f>
        <v>#N/A</v>
      </c>
      <c r="DG172" s="133"/>
      <c r="DH172" s="28" t="str">
        <f>IF(AND(Include_study="Yes",Sufficient_data="Yes"),IF('Publication Bias Analysis'!L$38="Left",CZ:CZ-'Publication Bias Analysis'!I$29,'Publication Bias Analysis'!I$29-'Publication Bias Analysis'!E:E),"")</f>
        <v/>
      </c>
      <c r="DI172" s="28" t="str">
        <f t="shared" si="308"/>
        <v/>
      </c>
      <c r="DJ172" s="40" t="str">
        <f>IF(AND(Include_study="Yes",Sufficient_data="Yes"),1/('Publication Bias Analysis'!F:F^2+IF(Additional_model="Fixed effect",0,$DS$6)),"")</f>
        <v/>
      </c>
      <c r="DK172" s="28" t="str">
        <f>IF(AND(Include_study="Yes",Sufficient_data="Yes"),IF('Publication Bias Analysis'!L$38="Left",CZ:CZ-DS$3,DS$3-'Publication Bias Analysis'!E:E),"")</f>
        <v/>
      </c>
      <c r="DL172" s="28" t="str">
        <f t="shared" si="309"/>
        <v/>
      </c>
      <c r="DM172" s="40" t="str">
        <f>IF(AND(DK172&lt;&gt;"",CW172&lt;=MAX(CW:CW)-DS$7),1/('Publication Bias Analysis'!F:F^2+IF(Additional_model="Fixed effect",0,$DS$13)),"")</f>
        <v/>
      </c>
      <c r="DN172" s="10" t="str">
        <f>IF(AND(Include_study="Yes",Sufficient_data="Yes"),IF('Publication Bias Analysis'!L$38="Left",CZ:CZ-DS$10,DS$10-CZ:CZ),"")</f>
        <v/>
      </c>
      <c r="DO172" s="10" t="str">
        <f t="shared" si="310"/>
        <v/>
      </c>
      <c r="DP172" s="40" t="str">
        <f t="shared" si="346"/>
        <v/>
      </c>
      <c r="EG172" s="133"/>
      <c r="EH172" s="10" t="str">
        <f t="shared" si="304"/>
        <v/>
      </c>
      <c r="EI172" s="40" t="str">
        <f>IF(AND(Include_study="Yes",Sufficient_data="Yes"),Z_score-('Publication Bias Analysis'!P$3+'Publication Bias Analysis'!P$4*Inverse_standard_error),"")</f>
        <v/>
      </c>
      <c r="EK172" s="133"/>
      <c r="EL172" s="10" t="str">
        <f>IF(AND(Include_study="Yes",Sufficient_data="Yes"),(CZ:CZ-SUMPRODUCT(Calculations!CP:CP,'Publication Bias Analysis'!E:E)/SUM(Calculations!CP:CP))/(SQRT(EM:EM)),"")</f>
        <v/>
      </c>
      <c r="EM172" s="10" t="str">
        <f>IF(AND(Include_study="Yes",Sufficient_data="Yes"),'Publication Bias Analysis'!F:F^2-1/(SUM(Calculations!CP:CP)),"")</f>
        <v/>
      </c>
      <c r="EN172" s="14" t="str">
        <f t="shared" si="311"/>
        <v/>
      </c>
      <c r="EO172" s="14" t="str">
        <f t="shared" si="312"/>
        <v/>
      </c>
      <c r="EP172" s="14" t="str">
        <f>IF(AND(Include_study="Yes",Sufficient_data="Yes"),COUNTIFS(EN$2:EN171,"&lt;"&amp;EN172,EO$2:EO171,"&lt;"&amp;EO172)+COUNTIFS(EN173:EN$201,"&lt;"&amp;EN172,EO173:EO$201,"&lt;"&amp;EO172)+COUNTIFS(EN$2:EN171,"&gt;"&amp;EN172,EO$2:EO171,"&gt;"&amp;EO172)+COUNTIFS(EN173:EN$201,"&gt;"&amp;EN172,EO173:EO$201,"&gt;"&amp;EO172),"")</f>
        <v/>
      </c>
      <c r="EQ172" s="83" t="str">
        <f>IF(AND(Include_study="Yes",Sufficient_data="Yes"),COUNTIFS(EN$2:EN171,"&lt;"&amp;EN172,EO$2:EO171,"&gt;"&amp;EO172)+COUNTIFS(EN173:EN$201,"&lt;"&amp;EN172,EO173:EO$201,"&gt;"&amp;EO172)+COUNTIFS(EN$2:EN171,"&gt;"&amp;EN172,EO$2:EO171,"&lt;"&amp;EO172)+COUNTIFS(EN173:EN$201,"&gt;"&amp;EN172,EO173:EO$201,"&lt;"&amp;EO172),"")</f>
        <v/>
      </c>
      <c r="ES172" s="133"/>
      <c r="EX172" s="133"/>
      <c r="EY172" s="10" t="e">
        <f t="shared" si="347"/>
        <v>#N/A</v>
      </c>
      <c r="EZ172" s="10" t="e">
        <f t="shared" si="348"/>
        <v>#N/A</v>
      </c>
      <c r="FA172" s="10" t="str">
        <f t="shared" si="349"/>
        <v/>
      </c>
      <c r="FB172" s="40" t="str">
        <f>IF(AND(Include_study="Yes",Sufficient_data="Yes"),Z_score-('Publication Bias Analysis'!AK200+'Publication Bias Analysis'!AK$31*Inverse_standard_error),"")</f>
        <v/>
      </c>
      <c r="FH172" s="133"/>
      <c r="FI172" s="14" t="str">
        <f>IF(Z_score&lt;&gt;"",RANK('Publication Bias Analysis'!AS:AS,'Publication Bias Analysis'!AS:AS,1)+COUNTIF('Publication Bias Analysis'!AS$2:AS171,'Publication Bias Analysis'!AS172),"")</f>
        <v/>
      </c>
      <c r="FJ172" s="10" t="str">
        <f t="shared" si="350"/>
        <v/>
      </c>
      <c r="FK172" s="10" t="e">
        <f>IF(AND(Include_study="Yes",Sufficient_data="Yes"),'Publication Bias Analysis'!AR172,NA())</f>
        <v>#N/A</v>
      </c>
      <c r="FL172" s="28" t="e">
        <f>IF(AND(Include_study="Yes",Sufficient_data="Yes"),'Publication Bias Analysis'!AS172,NA())</f>
        <v>#N/A</v>
      </c>
      <c r="FM172" s="10" t="str">
        <f>IF(AND(Include_study="Yes",Sufficient_data="Yes"),'Publication Bias Analysis'!AR:AR-AVERAGE('Publication Bias Analysis'!AR:AR),"")</f>
        <v/>
      </c>
      <c r="FN172" s="40" t="str">
        <f>IF(AND(Include_study="Yes",Sufficient_data="Yes"),FL:FL-('Publication Bias Analysis'!AV$30+FK:FK*'Publication Bias Analysis'!AV$31),"")</f>
        <v/>
      </c>
      <c r="FT172" s="133"/>
      <c r="FU172" s="10" t="str">
        <f t="shared" si="351"/>
        <v/>
      </c>
      <c r="FV172" s="19" t="str">
        <f t="shared" si="283"/>
        <v/>
      </c>
      <c r="FW172" s="40" t="str">
        <f t="shared" si="307"/>
        <v/>
      </c>
    </row>
    <row r="173" spans="1:179" x14ac:dyDescent="0.2">
      <c r="A173" s="129"/>
      <c r="B173" s="26" t="str">
        <f t="shared" si="255"/>
        <v/>
      </c>
      <c r="C173" s="26" t="str">
        <f>IF(B173&lt;&gt;"",IF(B173=0,COUNTIF(B$2:B172,0)+1,COUNTIF(B$2:B172,B173)+B173+COUNTIF(B:B,0)),"")</f>
        <v/>
      </c>
      <c r="D173" s="26" t="str">
        <f t="shared" si="313"/>
        <v/>
      </c>
      <c r="E173" s="10" t="str">
        <f>IF(AND(Sufficient_data="Yes",Include_study="Yes",Input!Study_name&lt;&gt;""),Input!Study_name,"")</f>
        <v/>
      </c>
      <c r="F173" s="10" t="str">
        <f>IF(AND(Sufficient_data="Yes",Include_study="Yes"),Input!Correlation,"")</f>
        <v/>
      </c>
      <c r="G173" s="10" t="str">
        <f t="shared" si="314"/>
        <v/>
      </c>
      <c r="H173" s="10" t="str">
        <f>IF(AND(Sufficient_data="Yes",Include_study="Yes"),Input!Number_of_subjects,"")</f>
        <v/>
      </c>
      <c r="I173" s="10" t="str">
        <f t="shared" si="315"/>
        <v/>
      </c>
      <c r="J173" s="10" t="str">
        <f t="shared" si="316"/>
        <v/>
      </c>
      <c r="K173" s="10" t="str">
        <f t="shared" si="317"/>
        <v/>
      </c>
      <c r="L173" s="10" t="str">
        <f t="shared" si="318"/>
        <v/>
      </c>
      <c r="M173" s="10" t="str">
        <f t="shared" si="319"/>
        <v/>
      </c>
      <c r="N173" s="10" t="str">
        <f t="shared" si="320"/>
        <v/>
      </c>
      <c r="O173" s="106" t="str">
        <f t="shared" si="321"/>
        <v/>
      </c>
      <c r="P173" s="68" t="str">
        <f t="shared" si="322"/>
        <v/>
      </c>
      <c r="R173" s="57" t="e">
        <f t="shared" si="323"/>
        <v>#N/A</v>
      </c>
      <c r="S173" s="10" t="e">
        <f t="shared" si="324"/>
        <v>#N/A</v>
      </c>
      <c r="T173" s="40" t="e">
        <f t="shared" si="325"/>
        <v>#N/A</v>
      </c>
      <c r="Y173" s="129"/>
      <c r="Z173" s="26" t="str">
        <f t="shared" si="326"/>
        <v/>
      </c>
      <c r="AA173" s="26" t="str">
        <f>IF(AND(Sufficient_data="Yes",Include_study="Yes",Input!Study_name&lt;&gt;"",Subgroup&lt;&gt;""),Input!Study_name,"")</f>
        <v/>
      </c>
      <c r="AB173" s="10" t="str">
        <f t="shared" si="327"/>
        <v/>
      </c>
      <c r="AC173" s="10" t="str">
        <f>IF(AND(Sufficient_data="Yes",Include_study="Yes",Subgroup&lt;&gt;""),Input!Correlation,"")</f>
        <v/>
      </c>
      <c r="AD173" s="10" t="str">
        <f t="shared" si="256"/>
        <v/>
      </c>
      <c r="AE173" s="10" t="str">
        <f t="shared" si="328"/>
        <v/>
      </c>
      <c r="AF173" s="10" t="str">
        <f t="shared" si="257"/>
        <v/>
      </c>
      <c r="AG173" s="10" t="str">
        <f t="shared" si="329"/>
        <v/>
      </c>
      <c r="AH173" s="4" t="str">
        <f t="shared" si="258"/>
        <v/>
      </c>
      <c r="AI173" s="35" t="str">
        <f t="shared" si="330"/>
        <v/>
      </c>
      <c r="AJ173" s="108" t="str">
        <f t="shared" si="331"/>
        <v/>
      </c>
      <c r="AK173" s="68" t="str">
        <f t="shared" si="332"/>
        <v/>
      </c>
      <c r="AL173" s="9"/>
      <c r="AM173" s="57" t="e">
        <f t="shared" si="259"/>
        <v>#N/A</v>
      </c>
      <c r="AN173" s="10" t="e">
        <f t="shared" si="260"/>
        <v>#N/A</v>
      </c>
      <c r="AO173" s="40" t="e">
        <f t="shared" si="261"/>
        <v>#N/A</v>
      </c>
      <c r="AP173" s="9"/>
      <c r="AQ173" s="71" t="str">
        <f t="shared" si="262"/>
        <v/>
      </c>
      <c r="AR173" s="10" t="str">
        <f>IF(AND(Sufficient_data="Yes",Include_study="Yes",Subgroup&lt;&gt;""),IF(COUNTIFS(Input!F$2:F172,"="&amp;"Yes",Input!C$2:C172,"="&amp;"Yes",Input!G$2:G172,"="&amp;Subgroup)&gt;0,"",Subgroup),"")</f>
        <v/>
      </c>
      <c r="AS173" s="26" t="str">
        <f t="shared" si="263"/>
        <v/>
      </c>
      <c r="AT173" s="14" t="str">
        <f t="shared" si="264"/>
        <v/>
      </c>
      <c r="AU173" s="10" t="str">
        <f t="shared" si="265"/>
        <v/>
      </c>
      <c r="AV173" s="19" t="str">
        <f t="shared" si="266"/>
        <v/>
      </c>
      <c r="AW173" s="10" t="str">
        <f t="shared" si="267"/>
        <v/>
      </c>
      <c r="AX173" s="10" t="str">
        <f t="shared" si="268"/>
        <v/>
      </c>
      <c r="AY173" s="10" t="str">
        <f t="shared" si="333"/>
        <v/>
      </c>
      <c r="AZ173" s="10" t="str">
        <f t="shared" si="269"/>
        <v/>
      </c>
      <c r="BA173" s="10" t="str">
        <f t="shared" si="270"/>
        <v/>
      </c>
      <c r="BB173" s="10" t="str">
        <f t="shared" si="334"/>
        <v/>
      </c>
      <c r="BC173" s="10" t="str">
        <f t="shared" si="271"/>
        <v/>
      </c>
      <c r="BD173" s="26" t="str">
        <f t="shared" si="272"/>
        <v/>
      </c>
      <c r="BE173" s="10" t="str">
        <f t="shared" si="335"/>
        <v/>
      </c>
      <c r="BF173" s="10" t="str">
        <f t="shared" si="336"/>
        <v/>
      </c>
      <c r="BG173" s="10" t="str">
        <f t="shared" si="273"/>
        <v/>
      </c>
      <c r="BH173" s="10" t="str">
        <f t="shared" si="274"/>
        <v/>
      </c>
      <c r="BI173" s="10" t="str">
        <f t="shared" si="337"/>
        <v/>
      </c>
      <c r="BJ173" s="10" t="str">
        <f t="shared" si="338"/>
        <v/>
      </c>
      <c r="BK173" s="10" t="str">
        <f t="shared" si="275"/>
        <v/>
      </c>
      <c r="BL173" s="10" t="str">
        <f t="shared" si="276"/>
        <v/>
      </c>
      <c r="BM173" s="10" t="str">
        <f t="shared" si="277"/>
        <v/>
      </c>
      <c r="BN173" s="10" t="e">
        <f t="shared" si="278"/>
        <v>#N/A</v>
      </c>
      <c r="BO173" s="10" t="str">
        <f t="shared" si="279"/>
        <v/>
      </c>
      <c r="BP173" s="10" t="str">
        <f t="shared" si="280"/>
        <v/>
      </c>
      <c r="BQ173" s="10" t="str">
        <f t="shared" si="339"/>
        <v/>
      </c>
      <c r="BR173" s="28" t="str">
        <f t="shared" si="281"/>
        <v/>
      </c>
      <c r="BS173" s="40" t="str">
        <f t="shared" si="306"/>
        <v/>
      </c>
      <c r="BX173" s="138"/>
      <c r="BY173" s="10" t="e">
        <f t="shared" si="340"/>
        <v>#N/A</v>
      </c>
      <c r="BZ173" s="10" t="e">
        <f t="shared" si="341"/>
        <v>#N/A</v>
      </c>
      <c r="CA173" s="10" t="str">
        <f t="shared" si="342"/>
        <v/>
      </c>
      <c r="CB173" s="10" t="str">
        <f>IF(AND(Sufficient_data="Yes",Include_study="Yes",Moderator&lt;&gt;""),'Moderator Analysis'!F:F-CL$2,"")</f>
        <v/>
      </c>
      <c r="CC173" s="10" t="str">
        <f>IF(AND(Sufficient_data="Yes",Include_study="Yes",Moderator&lt;&gt;""),'Moderator Analysis'!E:E-CL$3,"")</f>
        <v/>
      </c>
      <c r="CD173" s="40" t="str">
        <f>IF(AND(Sufficient_data="Yes",Include_study="Yes",Moderator&lt;&gt;""),CA:CA*('Moderator Analysis'!F:F-CL$5-CL$4*'Moderator Analysis'!E:E)^2,"")</f>
        <v/>
      </c>
      <c r="CE173" s="9"/>
      <c r="CF173" s="75" t="str">
        <f t="shared" si="282"/>
        <v/>
      </c>
      <c r="CG173" s="18" t="str">
        <f>IF(AND(Sufficient_data="Yes",Include_study="Yes",CF173&lt;&gt;""),'Moderator Analysis'!F:F-'Moderator Analysis'!J$37,"")</f>
        <v/>
      </c>
      <c r="CH173" s="18" t="str">
        <f>IF(AND(Sufficient_data="Yes",Include_study="Yes",CF173&lt;&gt;""),'Moderator Analysis'!E:E-SUMPRODUCT('Moderator Analysis'!E:E,CF:CF)/SUM(CF:CF),"")</f>
        <v/>
      </c>
      <c r="CI173" s="79" t="str">
        <f>IF(AND(Sufficient_data="Yes",Include_study="Yes",CF173&lt;&gt;""),CF:CF*('Moderator Analysis'!F:F-'Moderator Analysis'!J$29-'Moderator Analysis'!J$30*'Moderator Analysis'!E:E)^2,"")</f>
        <v/>
      </c>
      <c r="CN173" s="138"/>
      <c r="CO173" s="140"/>
      <c r="CP173" s="28" t="str">
        <f>IF(AND(Include_study="Yes",Sufficient_data="Yes"),1/'Publication Bias Analysis'!F173^2,"")</f>
        <v/>
      </c>
      <c r="CQ173" s="28" t="str">
        <f>IF(AND(Include_study="Yes",Sufficient_data="Yes"),1/('Publication Bias Analysis'!F:F^2+IF(Additional_model="Fixed effect",0,Calculations!DD$11)),"")</f>
        <v/>
      </c>
      <c r="CR173" s="28" t="str">
        <f>IF(AND(Include_study="Yes",Sufficient_data="Yes"),1/('Publication Bias Analysis'!F:F^2+IF(Additional_model="Fixed effect",0,'Publication Bias Analysis'!L$32)),"")</f>
        <v/>
      </c>
      <c r="CS173" s="28" t="str">
        <f>IF(AND(Include_study="Yes",Sufficient_data="Yes"),'Publication Bias Analysis'!E:E-IF(Trim_and_fill="Off",'Publication Bias Analysis'!I$29,'Publication Bias Analysis'!I$37),"")</f>
        <v/>
      </c>
      <c r="CT173" s="28" t="str">
        <f t="shared" si="343"/>
        <v/>
      </c>
      <c r="CU173" s="28" t="str">
        <f t="shared" si="344"/>
        <v/>
      </c>
      <c r="CV173" s="90" t="str">
        <f t="shared" si="345"/>
        <v/>
      </c>
      <c r="CW173" s="89" t="str">
        <f>IF(AND(Include_study="Yes",Sufficient_data="Yes"),CV:CV+IF(DH:DH&lt;0,-1,1)*COUNTIF(CV$2:CV172,CV:CV),"")</f>
        <v/>
      </c>
      <c r="CX173" s="89" t="str">
        <f>IF(AND(Include_study="Yes",Sufficient_data="Yes"),RANK(DL:DL,DL:DL,1)*IF(DK:DK&lt;0,-1,1)+IF(DK:DK&lt;0,-1,1)*COUNTIF(CV$2:CV172,CV:CV),"")</f>
        <v/>
      </c>
      <c r="CY173" s="89" t="str">
        <f>IF(AND(Include_study="Yes",Sufficient_data="Yes"),RANK(DO:DO,DO:DO,1)*IF(DN:DN&lt;0,-1,1)+IF(DN:DN&lt;0,-1,1)*COUNTIF(CV$2:CV172,CV:CV),"")</f>
        <v/>
      </c>
      <c r="CZ173" s="10" t="e">
        <f>IF(AND(Include_study="Yes",Sufficient_data="Yes"),'Publication Bias Analysis'!E:E,NA())</f>
        <v>#N/A</v>
      </c>
      <c r="DA173" s="40" t="e">
        <f>IF(AND(Include_study="Yes",Sufficient_data="Yes"),'Publication Bias Analysis'!F:F,NA())</f>
        <v>#N/A</v>
      </c>
      <c r="DG173" s="133"/>
      <c r="DH173" s="28" t="str">
        <f>IF(AND(Include_study="Yes",Sufficient_data="Yes"),IF('Publication Bias Analysis'!L$38="Left",CZ:CZ-'Publication Bias Analysis'!I$29,'Publication Bias Analysis'!I$29-'Publication Bias Analysis'!E:E),"")</f>
        <v/>
      </c>
      <c r="DI173" s="28" t="str">
        <f t="shared" si="308"/>
        <v/>
      </c>
      <c r="DJ173" s="40" t="str">
        <f>IF(AND(Include_study="Yes",Sufficient_data="Yes"),1/('Publication Bias Analysis'!F:F^2+IF(Additional_model="Fixed effect",0,$DS$6)),"")</f>
        <v/>
      </c>
      <c r="DK173" s="28" t="str">
        <f>IF(AND(Include_study="Yes",Sufficient_data="Yes"),IF('Publication Bias Analysis'!L$38="Left",CZ:CZ-DS$3,DS$3-'Publication Bias Analysis'!E:E),"")</f>
        <v/>
      </c>
      <c r="DL173" s="28" t="str">
        <f t="shared" si="309"/>
        <v/>
      </c>
      <c r="DM173" s="40" t="str">
        <f>IF(AND(DK173&lt;&gt;"",CW173&lt;=MAX(CW:CW)-DS$7),1/('Publication Bias Analysis'!F:F^2+IF(Additional_model="Fixed effect",0,$DS$13)),"")</f>
        <v/>
      </c>
      <c r="DN173" s="10" t="str">
        <f>IF(AND(Include_study="Yes",Sufficient_data="Yes"),IF('Publication Bias Analysis'!L$38="Left",CZ:CZ-DS$10,DS$10-CZ:CZ),"")</f>
        <v/>
      </c>
      <c r="DO173" s="10" t="str">
        <f t="shared" si="310"/>
        <v/>
      </c>
      <c r="DP173" s="40" t="str">
        <f t="shared" si="346"/>
        <v/>
      </c>
      <c r="EG173" s="133"/>
      <c r="EH173" s="10" t="str">
        <f t="shared" si="304"/>
        <v/>
      </c>
      <c r="EI173" s="40" t="str">
        <f>IF(AND(Include_study="Yes",Sufficient_data="Yes"),Z_score-('Publication Bias Analysis'!P$3+'Publication Bias Analysis'!P$4*Inverse_standard_error),"")</f>
        <v/>
      </c>
      <c r="EK173" s="133"/>
      <c r="EL173" s="10" t="str">
        <f>IF(AND(Include_study="Yes",Sufficient_data="Yes"),(CZ:CZ-SUMPRODUCT(Calculations!CP:CP,'Publication Bias Analysis'!E:E)/SUM(Calculations!CP:CP))/(SQRT(EM:EM)),"")</f>
        <v/>
      </c>
      <c r="EM173" s="10" t="str">
        <f>IF(AND(Include_study="Yes",Sufficient_data="Yes"),'Publication Bias Analysis'!F:F^2-1/(SUM(Calculations!CP:CP)),"")</f>
        <v/>
      </c>
      <c r="EN173" s="14" t="str">
        <f t="shared" si="311"/>
        <v/>
      </c>
      <c r="EO173" s="14" t="str">
        <f t="shared" si="312"/>
        <v/>
      </c>
      <c r="EP173" s="14" t="str">
        <f>IF(AND(Include_study="Yes",Sufficient_data="Yes"),COUNTIFS(EN$2:EN172,"&lt;"&amp;EN173,EO$2:EO172,"&lt;"&amp;EO173)+COUNTIFS(EN174:EN$201,"&lt;"&amp;EN173,EO174:EO$201,"&lt;"&amp;EO173)+COUNTIFS(EN$2:EN172,"&gt;"&amp;EN173,EO$2:EO172,"&gt;"&amp;EO173)+COUNTIFS(EN174:EN$201,"&gt;"&amp;EN173,EO174:EO$201,"&gt;"&amp;EO173),"")</f>
        <v/>
      </c>
      <c r="EQ173" s="83" t="str">
        <f>IF(AND(Include_study="Yes",Sufficient_data="Yes"),COUNTIFS(EN$2:EN172,"&lt;"&amp;EN173,EO$2:EO172,"&gt;"&amp;EO173)+COUNTIFS(EN174:EN$201,"&lt;"&amp;EN173,EO174:EO$201,"&gt;"&amp;EO173)+COUNTIFS(EN$2:EN172,"&gt;"&amp;EN173,EO$2:EO172,"&lt;"&amp;EO173)+COUNTIFS(EN174:EN$201,"&gt;"&amp;EN173,EO174:EO$201,"&lt;"&amp;EO173),"")</f>
        <v/>
      </c>
      <c r="ES173" s="133"/>
      <c r="EX173" s="133"/>
      <c r="EY173" s="10" t="e">
        <f t="shared" si="347"/>
        <v>#N/A</v>
      </c>
      <c r="EZ173" s="10" t="e">
        <f t="shared" si="348"/>
        <v>#N/A</v>
      </c>
      <c r="FA173" s="10" t="str">
        <f t="shared" si="349"/>
        <v/>
      </c>
      <c r="FB173" s="40" t="str">
        <f>IF(AND(Include_study="Yes",Sufficient_data="Yes"),Z_score-('Publication Bias Analysis'!AK201+'Publication Bias Analysis'!AK$31*Inverse_standard_error),"")</f>
        <v/>
      </c>
      <c r="FH173" s="133"/>
      <c r="FI173" s="14" t="str">
        <f>IF(Z_score&lt;&gt;"",RANK('Publication Bias Analysis'!AS:AS,'Publication Bias Analysis'!AS:AS,1)+COUNTIF('Publication Bias Analysis'!AS$2:AS172,'Publication Bias Analysis'!AS173),"")</f>
        <v/>
      </c>
      <c r="FJ173" s="10" t="str">
        <f t="shared" si="350"/>
        <v/>
      </c>
      <c r="FK173" s="10" t="e">
        <f>IF(AND(Include_study="Yes",Sufficient_data="Yes"),'Publication Bias Analysis'!AR173,NA())</f>
        <v>#N/A</v>
      </c>
      <c r="FL173" s="28" t="e">
        <f>IF(AND(Include_study="Yes",Sufficient_data="Yes"),'Publication Bias Analysis'!AS173,NA())</f>
        <v>#N/A</v>
      </c>
      <c r="FM173" s="10" t="str">
        <f>IF(AND(Include_study="Yes",Sufficient_data="Yes"),'Publication Bias Analysis'!AR:AR-AVERAGE('Publication Bias Analysis'!AR:AR),"")</f>
        <v/>
      </c>
      <c r="FN173" s="40" t="str">
        <f>IF(AND(Include_study="Yes",Sufficient_data="Yes"),FL:FL-('Publication Bias Analysis'!AV$30+FK:FK*'Publication Bias Analysis'!AV$31),"")</f>
        <v/>
      </c>
      <c r="FT173" s="133"/>
      <c r="FU173" s="10" t="str">
        <f t="shared" si="351"/>
        <v/>
      </c>
      <c r="FV173" s="19" t="str">
        <f t="shared" si="283"/>
        <v/>
      </c>
      <c r="FW173" s="40" t="str">
        <f t="shared" si="307"/>
        <v/>
      </c>
    </row>
    <row r="174" spans="1:179" x14ac:dyDescent="0.2">
      <c r="A174" s="129"/>
      <c r="B174" s="26" t="str">
        <f t="shared" si="255"/>
        <v/>
      </c>
      <c r="C174" s="26" t="str">
        <f>IF(B174&lt;&gt;"",IF(B174=0,COUNTIF(B$2:B173,0)+1,COUNTIF(B$2:B173,B174)+B174+COUNTIF(B:B,0)),"")</f>
        <v/>
      </c>
      <c r="D174" s="26" t="str">
        <f t="shared" si="313"/>
        <v/>
      </c>
      <c r="E174" s="10" t="str">
        <f>IF(AND(Sufficient_data="Yes",Include_study="Yes",Input!Study_name&lt;&gt;""),Input!Study_name,"")</f>
        <v/>
      </c>
      <c r="F174" s="10" t="str">
        <f>IF(AND(Sufficient_data="Yes",Include_study="Yes"),Input!Correlation,"")</f>
        <v/>
      </c>
      <c r="G174" s="10" t="str">
        <f t="shared" si="314"/>
        <v/>
      </c>
      <c r="H174" s="10" t="str">
        <f>IF(AND(Sufficient_data="Yes",Include_study="Yes"),Input!Number_of_subjects,"")</f>
        <v/>
      </c>
      <c r="I174" s="10" t="str">
        <f t="shared" si="315"/>
        <v/>
      </c>
      <c r="J174" s="10" t="str">
        <f t="shared" si="316"/>
        <v/>
      </c>
      <c r="K174" s="10" t="str">
        <f t="shared" si="317"/>
        <v/>
      </c>
      <c r="L174" s="10" t="str">
        <f t="shared" si="318"/>
        <v/>
      </c>
      <c r="M174" s="10" t="str">
        <f t="shared" si="319"/>
        <v/>
      </c>
      <c r="N174" s="10" t="str">
        <f t="shared" si="320"/>
        <v/>
      </c>
      <c r="O174" s="106" t="str">
        <f t="shared" si="321"/>
        <v/>
      </c>
      <c r="P174" s="68" t="str">
        <f t="shared" si="322"/>
        <v/>
      </c>
      <c r="R174" s="57" t="e">
        <f t="shared" si="323"/>
        <v>#N/A</v>
      </c>
      <c r="S174" s="10" t="e">
        <f t="shared" si="324"/>
        <v>#N/A</v>
      </c>
      <c r="T174" s="40" t="e">
        <f t="shared" si="325"/>
        <v>#N/A</v>
      </c>
      <c r="Y174" s="129"/>
      <c r="Z174" s="26" t="str">
        <f t="shared" si="326"/>
        <v/>
      </c>
      <c r="AA174" s="26" t="str">
        <f>IF(AND(Sufficient_data="Yes",Include_study="Yes",Input!Study_name&lt;&gt;"",Subgroup&lt;&gt;""),Input!Study_name,"")</f>
        <v/>
      </c>
      <c r="AB174" s="10" t="str">
        <f t="shared" si="327"/>
        <v/>
      </c>
      <c r="AC174" s="10" t="str">
        <f>IF(AND(Sufficient_data="Yes",Include_study="Yes",Subgroup&lt;&gt;""),Input!Correlation,"")</f>
        <v/>
      </c>
      <c r="AD174" s="10" t="str">
        <f t="shared" si="256"/>
        <v/>
      </c>
      <c r="AE174" s="10" t="str">
        <f t="shared" si="328"/>
        <v/>
      </c>
      <c r="AF174" s="10" t="str">
        <f t="shared" si="257"/>
        <v/>
      </c>
      <c r="AG174" s="10" t="str">
        <f t="shared" si="329"/>
        <v/>
      </c>
      <c r="AH174" s="4" t="str">
        <f t="shared" si="258"/>
        <v/>
      </c>
      <c r="AI174" s="35" t="str">
        <f t="shared" si="330"/>
        <v/>
      </c>
      <c r="AJ174" s="108" t="str">
        <f t="shared" si="331"/>
        <v/>
      </c>
      <c r="AK174" s="68" t="str">
        <f t="shared" si="332"/>
        <v/>
      </c>
      <c r="AL174" s="9"/>
      <c r="AM174" s="57" t="e">
        <f t="shared" si="259"/>
        <v>#N/A</v>
      </c>
      <c r="AN174" s="10" t="e">
        <f t="shared" si="260"/>
        <v>#N/A</v>
      </c>
      <c r="AO174" s="40" t="e">
        <f t="shared" si="261"/>
        <v>#N/A</v>
      </c>
      <c r="AP174" s="9"/>
      <c r="AQ174" s="71" t="str">
        <f t="shared" si="262"/>
        <v/>
      </c>
      <c r="AR174" s="10" t="str">
        <f>IF(AND(Sufficient_data="Yes",Include_study="Yes",Subgroup&lt;&gt;""),IF(COUNTIFS(Input!F$2:F173,"="&amp;"Yes",Input!C$2:C173,"="&amp;"Yes",Input!G$2:G173,"="&amp;Subgroup)&gt;0,"",Subgroup),"")</f>
        <v/>
      </c>
      <c r="AS174" s="26" t="str">
        <f t="shared" si="263"/>
        <v/>
      </c>
      <c r="AT174" s="14" t="str">
        <f t="shared" si="264"/>
        <v/>
      </c>
      <c r="AU174" s="10" t="str">
        <f t="shared" si="265"/>
        <v/>
      </c>
      <c r="AV174" s="19" t="str">
        <f t="shared" si="266"/>
        <v/>
      </c>
      <c r="AW174" s="10" t="str">
        <f t="shared" si="267"/>
        <v/>
      </c>
      <c r="AX174" s="10" t="str">
        <f t="shared" si="268"/>
        <v/>
      </c>
      <c r="AY174" s="10" t="str">
        <f t="shared" si="333"/>
        <v/>
      </c>
      <c r="AZ174" s="10" t="str">
        <f t="shared" si="269"/>
        <v/>
      </c>
      <c r="BA174" s="10" t="str">
        <f t="shared" si="270"/>
        <v/>
      </c>
      <c r="BB174" s="10" t="str">
        <f t="shared" si="334"/>
        <v/>
      </c>
      <c r="BC174" s="10" t="str">
        <f t="shared" si="271"/>
        <v/>
      </c>
      <c r="BD174" s="26" t="str">
        <f t="shared" si="272"/>
        <v/>
      </c>
      <c r="BE174" s="10" t="str">
        <f t="shared" si="335"/>
        <v/>
      </c>
      <c r="BF174" s="10" t="str">
        <f t="shared" si="336"/>
        <v/>
      </c>
      <c r="BG174" s="10" t="str">
        <f t="shared" si="273"/>
        <v/>
      </c>
      <c r="BH174" s="10" t="str">
        <f t="shared" si="274"/>
        <v/>
      </c>
      <c r="BI174" s="10" t="str">
        <f t="shared" si="337"/>
        <v/>
      </c>
      <c r="BJ174" s="10" t="str">
        <f t="shared" si="338"/>
        <v/>
      </c>
      <c r="BK174" s="10" t="str">
        <f t="shared" si="275"/>
        <v/>
      </c>
      <c r="BL174" s="10" t="str">
        <f t="shared" si="276"/>
        <v/>
      </c>
      <c r="BM174" s="10" t="str">
        <f t="shared" si="277"/>
        <v/>
      </c>
      <c r="BN174" s="10" t="e">
        <f t="shared" si="278"/>
        <v>#N/A</v>
      </c>
      <c r="BO174" s="10" t="str">
        <f t="shared" si="279"/>
        <v/>
      </c>
      <c r="BP174" s="10" t="str">
        <f t="shared" si="280"/>
        <v/>
      </c>
      <c r="BQ174" s="10" t="str">
        <f t="shared" si="339"/>
        <v/>
      </c>
      <c r="BR174" s="28" t="str">
        <f t="shared" si="281"/>
        <v/>
      </c>
      <c r="BS174" s="40" t="str">
        <f t="shared" si="306"/>
        <v/>
      </c>
      <c r="BX174" s="138"/>
      <c r="BY174" s="10" t="e">
        <f t="shared" si="340"/>
        <v>#N/A</v>
      </c>
      <c r="BZ174" s="10" t="e">
        <f t="shared" si="341"/>
        <v>#N/A</v>
      </c>
      <c r="CA174" s="10" t="str">
        <f t="shared" si="342"/>
        <v/>
      </c>
      <c r="CB174" s="10" t="str">
        <f>IF(AND(Sufficient_data="Yes",Include_study="Yes",Moderator&lt;&gt;""),'Moderator Analysis'!F:F-CL$2,"")</f>
        <v/>
      </c>
      <c r="CC174" s="10" t="str">
        <f>IF(AND(Sufficient_data="Yes",Include_study="Yes",Moderator&lt;&gt;""),'Moderator Analysis'!E:E-CL$3,"")</f>
        <v/>
      </c>
      <c r="CD174" s="40" t="str">
        <f>IF(AND(Sufficient_data="Yes",Include_study="Yes",Moderator&lt;&gt;""),CA:CA*('Moderator Analysis'!F:F-CL$5-CL$4*'Moderator Analysis'!E:E)^2,"")</f>
        <v/>
      </c>
      <c r="CE174" s="9"/>
      <c r="CF174" s="75" t="str">
        <f t="shared" si="282"/>
        <v/>
      </c>
      <c r="CG174" s="18" t="str">
        <f>IF(AND(Sufficient_data="Yes",Include_study="Yes",CF174&lt;&gt;""),'Moderator Analysis'!F:F-'Moderator Analysis'!J$37,"")</f>
        <v/>
      </c>
      <c r="CH174" s="18" t="str">
        <f>IF(AND(Sufficient_data="Yes",Include_study="Yes",CF174&lt;&gt;""),'Moderator Analysis'!E:E-SUMPRODUCT('Moderator Analysis'!E:E,CF:CF)/SUM(CF:CF),"")</f>
        <v/>
      </c>
      <c r="CI174" s="79" t="str">
        <f>IF(AND(Sufficient_data="Yes",Include_study="Yes",CF174&lt;&gt;""),CF:CF*('Moderator Analysis'!F:F-'Moderator Analysis'!J$29-'Moderator Analysis'!J$30*'Moderator Analysis'!E:E)^2,"")</f>
        <v/>
      </c>
      <c r="CN174" s="138"/>
      <c r="CO174" s="140"/>
      <c r="CP174" s="28" t="str">
        <f>IF(AND(Include_study="Yes",Sufficient_data="Yes"),1/'Publication Bias Analysis'!F174^2,"")</f>
        <v/>
      </c>
      <c r="CQ174" s="28" t="str">
        <f>IF(AND(Include_study="Yes",Sufficient_data="Yes"),1/('Publication Bias Analysis'!F:F^2+IF(Additional_model="Fixed effect",0,Calculations!DD$11)),"")</f>
        <v/>
      </c>
      <c r="CR174" s="28" t="str">
        <f>IF(AND(Include_study="Yes",Sufficient_data="Yes"),1/('Publication Bias Analysis'!F:F^2+IF(Additional_model="Fixed effect",0,'Publication Bias Analysis'!L$32)),"")</f>
        <v/>
      </c>
      <c r="CS174" s="28" t="str">
        <f>IF(AND(Include_study="Yes",Sufficient_data="Yes"),'Publication Bias Analysis'!E:E-IF(Trim_and_fill="Off",'Publication Bias Analysis'!I$29,'Publication Bias Analysis'!I$37),"")</f>
        <v/>
      </c>
      <c r="CT174" s="28" t="str">
        <f t="shared" si="343"/>
        <v/>
      </c>
      <c r="CU174" s="28" t="str">
        <f t="shared" si="344"/>
        <v/>
      </c>
      <c r="CV174" s="90" t="str">
        <f t="shared" si="345"/>
        <v/>
      </c>
      <c r="CW174" s="89" t="str">
        <f>IF(AND(Include_study="Yes",Sufficient_data="Yes"),CV:CV+IF(DH:DH&lt;0,-1,1)*COUNTIF(CV$2:CV173,CV:CV),"")</f>
        <v/>
      </c>
      <c r="CX174" s="89" t="str">
        <f>IF(AND(Include_study="Yes",Sufficient_data="Yes"),RANK(DL:DL,DL:DL,1)*IF(DK:DK&lt;0,-1,1)+IF(DK:DK&lt;0,-1,1)*COUNTIF(CV$2:CV173,CV:CV),"")</f>
        <v/>
      </c>
      <c r="CY174" s="89" t="str">
        <f>IF(AND(Include_study="Yes",Sufficient_data="Yes"),RANK(DO:DO,DO:DO,1)*IF(DN:DN&lt;0,-1,1)+IF(DN:DN&lt;0,-1,1)*COUNTIF(CV$2:CV173,CV:CV),"")</f>
        <v/>
      </c>
      <c r="CZ174" s="10" t="e">
        <f>IF(AND(Include_study="Yes",Sufficient_data="Yes"),'Publication Bias Analysis'!E:E,NA())</f>
        <v>#N/A</v>
      </c>
      <c r="DA174" s="40" t="e">
        <f>IF(AND(Include_study="Yes",Sufficient_data="Yes"),'Publication Bias Analysis'!F:F,NA())</f>
        <v>#N/A</v>
      </c>
      <c r="DG174" s="133"/>
      <c r="DH174" s="28" t="str">
        <f>IF(AND(Include_study="Yes",Sufficient_data="Yes"),IF('Publication Bias Analysis'!L$38="Left",CZ:CZ-'Publication Bias Analysis'!I$29,'Publication Bias Analysis'!I$29-'Publication Bias Analysis'!E:E),"")</f>
        <v/>
      </c>
      <c r="DI174" s="28" t="str">
        <f t="shared" si="308"/>
        <v/>
      </c>
      <c r="DJ174" s="40" t="str">
        <f>IF(AND(Include_study="Yes",Sufficient_data="Yes"),1/('Publication Bias Analysis'!F:F^2+IF(Additional_model="Fixed effect",0,$DS$6)),"")</f>
        <v/>
      </c>
      <c r="DK174" s="28" t="str">
        <f>IF(AND(Include_study="Yes",Sufficient_data="Yes"),IF('Publication Bias Analysis'!L$38="Left",CZ:CZ-DS$3,DS$3-'Publication Bias Analysis'!E:E),"")</f>
        <v/>
      </c>
      <c r="DL174" s="28" t="str">
        <f t="shared" si="309"/>
        <v/>
      </c>
      <c r="DM174" s="40" t="str">
        <f>IF(AND(DK174&lt;&gt;"",CW174&lt;=MAX(CW:CW)-DS$7),1/('Publication Bias Analysis'!F:F^2+IF(Additional_model="Fixed effect",0,$DS$13)),"")</f>
        <v/>
      </c>
      <c r="DN174" s="10" t="str">
        <f>IF(AND(Include_study="Yes",Sufficient_data="Yes"),IF('Publication Bias Analysis'!L$38="Left",CZ:CZ-DS$10,DS$10-CZ:CZ),"")</f>
        <v/>
      </c>
      <c r="DO174" s="10" t="str">
        <f t="shared" si="310"/>
        <v/>
      </c>
      <c r="DP174" s="40" t="str">
        <f t="shared" si="346"/>
        <v/>
      </c>
      <c r="EG174" s="133"/>
      <c r="EH174" s="10" t="str">
        <f t="shared" si="304"/>
        <v/>
      </c>
      <c r="EI174" s="40" t="str">
        <f>IF(AND(Include_study="Yes",Sufficient_data="Yes"),Z_score-('Publication Bias Analysis'!P$3+'Publication Bias Analysis'!P$4*Inverse_standard_error),"")</f>
        <v/>
      </c>
      <c r="EK174" s="133"/>
      <c r="EL174" s="10" t="str">
        <f>IF(AND(Include_study="Yes",Sufficient_data="Yes"),(CZ:CZ-SUMPRODUCT(Calculations!CP:CP,'Publication Bias Analysis'!E:E)/SUM(Calculations!CP:CP))/(SQRT(EM:EM)),"")</f>
        <v/>
      </c>
      <c r="EM174" s="10" t="str">
        <f>IF(AND(Include_study="Yes",Sufficient_data="Yes"),'Publication Bias Analysis'!F:F^2-1/(SUM(Calculations!CP:CP)),"")</f>
        <v/>
      </c>
      <c r="EN174" s="14" t="str">
        <f t="shared" si="311"/>
        <v/>
      </c>
      <c r="EO174" s="14" t="str">
        <f t="shared" si="312"/>
        <v/>
      </c>
      <c r="EP174" s="14" t="str">
        <f>IF(AND(Include_study="Yes",Sufficient_data="Yes"),COUNTIFS(EN$2:EN173,"&lt;"&amp;EN174,EO$2:EO173,"&lt;"&amp;EO174)+COUNTIFS(EN175:EN$201,"&lt;"&amp;EN174,EO175:EO$201,"&lt;"&amp;EO174)+COUNTIFS(EN$2:EN173,"&gt;"&amp;EN174,EO$2:EO173,"&gt;"&amp;EO174)+COUNTIFS(EN175:EN$201,"&gt;"&amp;EN174,EO175:EO$201,"&gt;"&amp;EO174),"")</f>
        <v/>
      </c>
      <c r="EQ174" s="83" t="str">
        <f>IF(AND(Include_study="Yes",Sufficient_data="Yes"),COUNTIFS(EN$2:EN173,"&lt;"&amp;EN174,EO$2:EO173,"&gt;"&amp;EO174)+COUNTIFS(EN175:EN$201,"&lt;"&amp;EN174,EO175:EO$201,"&gt;"&amp;EO174)+COUNTIFS(EN$2:EN173,"&gt;"&amp;EN174,EO$2:EO173,"&lt;"&amp;EO174)+COUNTIFS(EN175:EN$201,"&gt;"&amp;EN174,EO175:EO$201,"&lt;"&amp;EO174),"")</f>
        <v/>
      </c>
      <c r="ES174" s="133"/>
      <c r="EX174" s="133"/>
      <c r="EY174" s="10" t="e">
        <f t="shared" si="347"/>
        <v>#N/A</v>
      </c>
      <c r="EZ174" s="10" t="e">
        <f t="shared" si="348"/>
        <v>#N/A</v>
      </c>
      <c r="FA174" s="10" t="str">
        <f t="shared" si="349"/>
        <v/>
      </c>
      <c r="FB174" s="40" t="str">
        <f>IF(AND(Include_study="Yes",Sufficient_data="Yes"),Z_score-('Publication Bias Analysis'!AK202+'Publication Bias Analysis'!AK$31*Inverse_standard_error),"")</f>
        <v/>
      </c>
      <c r="FH174" s="133"/>
      <c r="FI174" s="14" t="str">
        <f>IF(Z_score&lt;&gt;"",RANK('Publication Bias Analysis'!AS:AS,'Publication Bias Analysis'!AS:AS,1)+COUNTIF('Publication Bias Analysis'!AS$2:AS173,'Publication Bias Analysis'!AS174),"")</f>
        <v/>
      </c>
      <c r="FJ174" s="10" t="str">
        <f t="shared" si="350"/>
        <v/>
      </c>
      <c r="FK174" s="10" t="e">
        <f>IF(AND(Include_study="Yes",Sufficient_data="Yes"),'Publication Bias Analysis'!AR174,NA())</f>
        <v>#N/A</v>
      </c>
      <c r="FL174" s="28" t="e">
        <f>IF(AND(Include_study="Yes",Sufficient_data="Yes"),'Publication Bias Analysis'!AS174,NA())</f>
        <v>#N/A</v>
      </c>
      <c r="FM174" s="10" t="str">
        <f>IF(AND(Include_study="Yes",Sufficient_data="Yes"),'Publication Bias Analysis'!AR:AR-AVERAGE('Publication Bias Analysis'!AR:AR),"")</f>
        <v/>
      </c>
      <c r="FN174" s="40" t="str">
        <f>IF(AND(Include_study="Yes",Sufficient_data="Yes"),FL:FL-('Publication Bias Analysis'!AV$30+FK:FK*'Publication Bias Analysis'!AV$31),"")</f>
        <v/>
      </c>
      <c r="FT174" s="133"/>
      <c r="FU174" s="10" t="str">
        <f t="shared" si="351"/>
        <v/>
      </c>
      <c r="FV174" s="19" t="str">
        <f t="shared" si="283"/>
        <v/>
      </c>
      <c r="FW174" s="40" t="str">
        <f t="shared" si="307"/>
        <v/>
      </c>
    </row>
    <row r="175" spans="1:179" x14ac:dyDescent="0.2">
      <c r="A175" s="129"/>
      <c r="B175" s="26" t="str">
        <f t="shared" si="255"/>
        <v/>
      </c>
      <c r="C175" s="26" t="str">
        <f>IF(B175&lt;&gt;"",IF(B175=0,COUNTIF(B$2:B174,0)+1,COUNTIF(B$2:B174,B175)+B175+COUNTIF(B:B,0)),"")</f>
        <v/>
      </c>
      <c r="D175" s="26" t="str">
        <f t="shared" si="313"/>
        <v/>
      </c>
      <c r="E175" s="10" t="str">
        <f>IF(AND(Sufficient_data="Yes",Include_study="Yes",Input!Study_name&lt;&gt;""),Input!Study_name,"")</f>
        <v/>
      </c>
      <c r="F175" s="10" t="str">
        <f>IF(AND(Sufficient_data="Yes",Include_study="Yes"),Input!Correlation,"")</f>
        <v/>
      </c>
      <c r="G175" s="10" t="str">
        <f t="shared" si="314"/>
        <v/>
      </c>
      <c r="H175" s="10" t="str">
        <f>IF(AND(Sufficient_data="Yes",Include_study="Yes"),Input!Number_of_subjects,"")</f>
        <v/>
      </c>
      <c r="I175" s="10" t="str">
        <f t="shared" si="315"/>
        <v/>
      </c>
      <c r="J175" s="10" t="str">
        <f t="shared" si="316"/>
        <v/>
      </c>
      <c r="K175" s="10" t="str">
        <f t="shared" si="317"/>
        <v/>
      </c>
      <c r="L175" s="10" t="str">
        <f t="shared" si="318"/>
        <v/>
      </c>
      <c r="M175" s="10" t="str">
        <f t="shared" si="319"/>
        <v/>
      </c>
      <c r="N175" s="10" t="str">
        <f t="shared" si="320"/>
        <v/>
      </c>
      <c r="O175" s="106" t="str">
        <f t="shared" si="321"/>
        <v/>
      </c>
      <c r="P175" s="68" t="str">
        <f t="shared" si="322"/>
        <v/>
      </c>
      <c r="R175" s="57" t="e">
        <f t="shared" si="323"/>
        <v>#N/A</v>
      </c>
      <c r="S175" s="10" t="e">
        <f t="shared" si="324"/>
        <v>#N/A</v>
      </c>
      <c r="T175" s="40" t="e">
        <f t="shared" si="325"/>
        <v>#N/A</v>
      </c>
      <c r="Y175" s="129"/>
      <c r="Z175" s="26" t="str">
        <f t="shared" si="326"/>
        <v/>
      </c>
      <c r="AA175" s="26" t="str">
        <f>IF(AND(Sufficient_data="Yes",Include_study="Yes",Input!Study_name&lt;&gt;"",Subgroup&lt;&gt;""),Input!Study_name,"")</f>
        <v/>
      </c>
      <c r="AB175" s="10" t="str">
        <f t="shared" si="327"/>
        <v/>
      </c>
      <c r="AC175" s="10" t="str">
        <f>IF(AND(Sufficient_data="Yes",Include_study="Yes",Subgroup&lt;&gt;""),Input!Correlation,"")</f>
        <v/>
      </c>
      <c r="AD175" s="10" t="str">
        <f t="shared" si="256"/>
        <v/>
      </c>
      <c r="AE175" s="10" t="str">
        <f t="shared" si="328"/>
        <v/>
      </c>
      <c r="AF175" s="10" t="str">
        <f t="shared" si="257"/>
        <v/>
      </c>
      <c r="AG175" s="10" t="str">
        <f t="shared" si="329"/>
        <v/>
      </c>
      <c r="AH175" s="4" t="str">
        <f t="shared" si="258"/>
        <v/>
      </c>
      <c r="AI175" s="35" t="str">
        <f t="shared" si="330"/>
        <v/>
      </c>
      <c r="AJ175" s="108" t="str">
        <f t="shared" si="331"/>
        <v/>
      </c>
      <c r="AK175" s="68" t="str">
        <f t="shared" si="332"/>
        <v/>
      </c>
      <c r="AL175" s="9"/>
      <c r="AM175" s="57" t="e">
        <f t="shared" si="259"/>
        <v>#N/A</v>
      </c>
      <c r="AN175" s="10" t="e">
        <f t="shared" si="260"/>
        <v>#N/A</v>
      </c>
      <c r="AO175" s="40" t="e">
        <f t="shared" si="261"/>
        <v>#N/A</v>
      </c>
      <c r="AP175" s="9"/>
      <c r="AQ175" s="71" t="str">
        <f t="shared" si="262"/>
        <v/>
      </c>
      <c r="AR175" s="10" t="str">
        <f>IF(AND(Sufficient_data="Yes",Include_study="Yes",Subgroup&lt;&gt;""),IF(COUNTIFS(Input!F$2:F174,"="&amp;"Yes",Input!C$2:C174,"="&amp;"Yes",Input!G$2:G174,"="&amp;Subgroup)&gt;0,"",Subgroup),"")</f>
        <v/>
      </c>
      <c r="AS175" s="26" t="str">
        <f t="shared" si="263"/>
        <v/>
      </c>
      <c r="AT175" s="14" t="str">
        <f t="shared" si="264"/>
        <v/>
      </c>
      <c r="AU175" s="10" t="str">
        <f t="shared" si="265"/>
        <v/>
      </c>
      <c r="AV175" s="19" t="str">
        <f t="shared" si="266"/>
        <v/>
      </c>
      <c r="AW175" s="10" t="str">
        <f t="shared" si="267"/>
        <v/>
      </c>
      <c r="AX175" s="10" t="str">
        <f t="shared" si="268"/>
        <v/>
      </c>
      <c r="AY175" s="10" t="str">
        <f t="shared" si="333"/>
        <v/>
      </c>
      <c r="AZ175" s="10" t="str">
        <f t="shared" si="269"/>
        <v/>
      </c>
      <c r="BA175" s="10" t="str">
        <f t="shared" si="270"/>
        <v/>
      </c>
      <c r="BB175" s="10" t="str">
        <f t="shared" si="334"/>
        <v/>
      </c>
      <c r="BC175" s="10" t="str">
        <f t="shared" si="271"/>
        <v/>
      </c>
      <c r="BD175" s="26" t="str">
        <f t="shared" si="272"/>
        <v/>
      </c>
      <c r="BE175" s="10" t="str">
        <f t="shared" si="335"/>
        <v/>
      </c>
      <c r="BF175" s="10" t="str">
        <f t="shared" si="336"/>
        <v/>
      </c>
      <c r="BG175" s="10" t="str">
        <f t="shared" si="273"/>
        <v/>
      </c>
      <c r="BH175" s="10" t="str">
        <f t="shared" si="274"/>
        <v/>
      </c>
      <c r="BI175" s="10" t="str">
        <f t="shared" si="337"/>
        <v/>
      </c>
      <c r="BJ175" s="10" t="str">
        <f t="shared" si="338"/>
        <v/>
      </c>
      <c r="BK175" s="10" t="str">
        <f t="shared" si="275"/>
        <v/>
      </c>
      <c r="BL175" s="10" t="str">
        <f t="shared" si="276"/>
        <v/>
      </c>
      <c r="BM175" s="10" t="str">
        <f t="shared" si="277"/>
        <v/>
      </c>
      <c r="BN175" s="10" t="e">
        <f t="shared" si="278"/>
        <v>#N/A</v>
      </c>
      <c r="BO175" s="10" t="str">
        <f t="shared" si="279"/>
        <v/>
      </c>
      <c r="BP175" s="10" t="str">
        <f t="shared" si="280"/>
        <v/>
      </c>
      <c r="BQ175" s="10" t="str">
        <f t="shared" si="339"/>
        <v/>
      </c>
      <c r="BR175" s="28" t="str">
        <f t="shared" si="281"/>
        <v/>
      </c>
      <c r="BS175" s="40" t="str">
        <f t="shared" si="306"/>
        <v/>
      </c>
      <c r="BX175" s="138"/>
      <c r="BY175" s="10" t="e">
        <f t="shared" si="340"/>
        <v>#N/A</v>
      </c>
      <c r="BZ175" s="10" t="e">
        <f t="shared" si="341"/>
        <v>#N/A</v>
      </c>
      <c r="CA175" s="10" t="str">
        <f t="shared" si="342"/>
        <v/>
      </c>
      <c r="CB175" s="10" t="str">
        <f>IF(AND(Sufficient_data="Yes",Include_study="Yes",Moderator&lt;&gt;""),'Moderator Analysis'!F:F-CL$2,"")</f>
        <v/>
      </c>
      <c r="CC175" s="10" t="str">
        <f>IF(AND(Sufficient_data="Yes",Include_study="Yes",Moderator&lt;&gt;""),'Moderator Analysis'!E:E-CL$3,"")</f>
        <v/>
      </c>
      <c r="CD175" s="40" t="str">
        <f>IF(AND(Sufficient_data="Yes",Include_study="Yes",Moderator&lt;&gt;""),CA:CA*('Moderator Analysis'!F:F-CL$5-CL$4*'Moderator Analysis'!E:E)^2,"")</f>
        <v/>
      </c>
      <c r="CE175" s="9"/>
      <c r="CF175" s="75" t="str">
        <f t="shared" si="282"/>
        <v/>
      </c>
      <c r="CG175" s="18" t="str">
        <f>IF(AND(Sufficient_data="Yes",Include_study="Yes",CF175&lt;&gt;""),'Moderator Analysis'!F:F-'Moderator Analysis'!J$37,"")</f>
        <v/>
      </c>
      <c r="CH175" s="18" t="str">
        <f>IF(AND(Sufficient_data="Yes",Include_study="Yes",CF175&lt;&gt;""),'Moderator Analysis'!E:E-SUMPRODUCT('Moderator Analysis'!E:E,CF:CF)/SUM(CF:CF),"")</f>
        <v/>
      </c>
      <c r="CI175" s="79" t="str">
        <f>IF(AND(Sufficient_data="Yes",Include_study="Yes",CF175&lt;&gt;""),CF:CF*('Moderator Analysis'!F:F-'Moderator Analysis'!J$29-'Moderator Analysis'!J$30*'Moderator Analysis'!E:E)^2,"")</f>
        <v/>
      </c>
      <c r="CN175" s="138"/>
      <c r="CO175" s="140"/>
      <c r="CP175" s="28" t="str">
        <f>IF(AND(Include_study="Yes",Sufficient_data="Yes"),1/'Publication Bias Analysis'!F175^2,"")</f>
        <v/>
      </c>
      <c r="CQ175" s="28" t="str">
        <f>IF(AND(Include_study="Yes",Sufficient_data="Yes"),1/('Publication Bias Analysis'!F:F^2+IF(Additional_model="Fixed effect",0,Calculations!DD$11)),"")</f>
        <v/>
      </c>
      <c r="CR175" s="28" t="str">
        <f>IF(AND(Include_study="Yes",Sufficient_data="Yes"),1/('Publication Bias Analysis'!F:F^2+IF(Additional_model="Fixed effect",0,'Publication Bias Analysis'!L$32)),"")</f>
        <v/>
      </c>
      <c r="CS175" s="28" t="str">
        <f>IF(AND(Include_study="Yes",Sufficient_data="Yes"),'Publication Bias Analysis'!E:E-IF(Trim_and_fill="Off",'Publication Bias Analysis'!I$29,'Publication Bias Analysis'!I$37),"")</f>
        <v/>
      </c>
      <c r="CT175" s="28" t="str">
        <f t="shared" si="343"/>
        <v/>
      </c>
      <c r="CU175" s="28" t="str">
        <f t="shared" si="344"/>
        <v/>
      </c>
      <c r="CV175" s="90" t="str">
        <f t="shared" si="345"/>
        <v/>
      </c>
      <c r="CW175" s="89" t="str">
        <f>IF(AND(Include_study="Yes",Sufficient_data="Yes"),CV:CV+IF(DH:DH&lt;0,-1,1)*COUNTIF(CV$2:CV174,CV:CV),"")</f>
        <v/>
      </c>
      <c r="CX175" s="89" t="str">
        <f>IF(AND(Include_study="Yes",Sufficient_data="Yes"),RANK(DL:DL,DL:DL,1)*IF(DK:DK&lt;0,-1,1)+IF(DK:DK&lt;0,-1,1)*COUNTIF(CV$2:CV174,CV:CV),"")</f>
        <v/>
      </c>
      <c r="CY175" s="89" t="str">
        <f>IF(AND(Include_study="Yes",Sufficient_data="Yes"),RANK(DO:DO,DO:DO,1)*IF(DN:DN&lt;0,-1,1)+IF(DN:DN&lt;0,-1,1)*COUNTIF(CV$2:CV174,CV:CV),"")</f>
        <v/>
      </c>
      <c r="CZ175" s="10" t="e">
        <f>IF(AND(Include_study="Yes",Sufficient_data="Yes"),'Publication Bias Analysis'!E:E,NA())</f>
        <v>#N/A</v>
      </c>
      <c r="DA175" s="40" t="e">
        <f>IF(AND(Include_study="Yes",Sufficient_data="Yes"),'Publication Bias Analysis'!F:F,NA())</f>
        <v>#N/A</v>
      </c>
      <c r="DG175" s="133"/>
      <c r="DH175" s="28" t="str">
        <f>IF(AND(Include_study="Yes",Sufficient_data="Yes"),IF('Publication Bias Analysis'!L$38="Left",CZ:CZ-'Publication Bias Analysis'!I$29,'Publication Bias Analysis'!I$29-'Publication Bias Analysis'!E:E),"")</f>
        <v/>
      </c>
      <c r="DI175" s="28" t="str">
        <f t="shared" si="308"/>
        <v/>
      </c>
      <c r="DJ175" s="40" t="str">
        <f>IF(AND(Include_study="Yes",Sufficient_data="Yes"),1/('Publication Bias Analysis'!F:F^2+IF(Additional_model="Fixed effect",0,$DS$6)),"")</f>
        <v/>
      </c>
      <c r="DK175" s="28" t="str">
        <f>IF(AND(Include_study="Yes",Sufficient_data="Yes"),IF('Publication Bias Analysis'!L$38="Left",CZ:CZ-DS$3,DS$3-'Publication Bias Analysis'!E:E),"")</f>
        <v/>
      </c>
      <c r="DL175" s="28" t="str">
        <f t="shared" si="309"/>
        <v/>
      </c>
      <c r="DM175" s="40" t="str">
        <f>IF(AND(DK175&lt;&gt;"",CW175&lt;=MAX(CW:CW)-DS$7),1/('Publication Bias Analysis'!F:F^2+IF(Additional_model="Fixed effect",0,$DS$13)),"")</f>
        <v/>
      </c>
      <c r="DN175" s="10" t="str">
        <f>IF(AND(Include_study="Yes",Sufficient_data="Yes"),IF('Publication Bias Analysis'!L$38="Left",CZ:CZ-DS$10,DS$10-CZ:CZ),"")</f>
        <v/>
      </c>
      <c r="DO175" s="10" t="str">
        <f t="shared" si="310"/>
        <v/>
      </c>
      <c r="DP175" s="40" t="str">
        <f t="shared" si="346"/>
        <v/>
      </c>
      <c r="EG175" s="133"/>
      <c r="EH175" s="10" t="str">
        <f t="shared" si="304"/>
        <v/>
      </c>
      <c r="EI175" s="40" t="str">
        <f>IF(AND(Include_study="Yes",Sufficient_data="Yes"),Z_score-('Publication Bias Analysis'!P$3+'Publication Bias Analysis'!P$4*Inverse_standard_error),"")</f>
        <v/>
      </c>
      <c r="EK175" s="133"/>
      <c r="EL175" s="10" t="str">
        <f>IF(AND(Include_study="Yes",Sufficient_data="Yes"),(CZ:CZ-SUMPRODUCT(Calculations!CP:CP,'Publication Bias Analysis'!E:E)/SUM(Calculations!CP:CP))/(SQRT(EM:EM)),"")</f>
        <v/>
      </c>
      <c r="EM175" s="10" t="str">
        <f>IF(AND(Include_study="Yes",Sufficient_data="Yes"),'Publication Bias Analysis'!F:F^2-1/(SUM(Calculations!CP:CP)),"")</f>
        <v/>
      </c>
      <c r="EN175" s="14" t="str">
        <f t="shared" si="311"/>
        <v/>
      </c>
      <c r="EO175" s="14" t="str">
        <f t="shared" si="312"/>
        <v/>
      </c>
      <c r="EP175" s="14" t="str">
        <f>IF(AND(Include_study="Yes",Sufficient_data="Yes"),COUNTIFS(EN$2:EN174,"&lt;"&amp;EN175,EO$2:EO174,"&lt;"&amp;EO175)+COUNTIFS(EN176:EN$201,"&lt;"&amp;EN175,EO176:EO$201,"&lt;"&amp;EO175)+COUNTIFS(EN$2:EN174,"&gt;"&amp;EN175,EO$2:EO174,"&gt;"&amp;EO175)+COUNTIFS(EN176:EN$201,"&gt;"&amp;EN175,EO176:EO$201,"&gt;"&amp;EO175),"")</f>
        <v/>
      </c>
      <c r="EQ175" s="83" t="str">
        <f>IF(AND(Include_study="Yes",Sufficient_data="Yes"),COUNTIFS(EN$2:EN174,"&lt;"&amp;EN175,EO$2:EO174,"&gt;"&amp;EO175)+COUNTIFS(EN176:EN$201,"&lt;"&amp;EN175,EO176:EO$201,"&gt;"&amp;EO175)+COUNTIFS(EN$2:EN174,"&gt;"&amp;EN175,EO$2:EO174,"&lt;"&amp;EO175)+COUNTIFS(EN176:EN$201,"&gt;"&amp;EN175,EO176:EO$201,"&lt;"&amp;EO175),"")</f>
        <v/>
      </c>
      <c r="ES175" s="133"/>
      <c r="EX175" s="133"/>
      <c r="EY175" s="10" t="e">
        <f t="shared" si="347"/>
        <v>#N/A</v>
      </c>
      <c r="EZ175" s="10" t="e">
        <f t="shared" si="348"/>
        <v>#N/A</v>
      </c>
      <c r="FA175" s="10" t="str">
        <f t="shared" si="349"/>
        <v/>
      </c>
      <c r="FB175" s="40" t="str">
        <f>IF(AND(Include_study="Yes",Sufficient_data="Yes"),Z_score-('Publication Bias Analysis'!AK203+'Publication Bias Analysis'!AK$31*Inverse_standard_error),"")</f>
        <v/>
      </c>
      <c r="FH175" s="133"/>
      <c r="FI175" s="14" t="str">
        <f>IF(Z_score&lt;&gt;"",RANK('Publication Bias Analysis'!AS:AS,'Publication Bias Analysis'!AS:AS,1)+COUNTIF('Publication Bias Analysis'!AS$2:AS174,'Publication Bias Analysis'!AS175),"")</f>
        <v/>
      </c>
      <c r="FJ175" s="10" t="str">
        <f t="shared" si="350"/>
        <v/>
      </c>
      <c r="FK175" s="10" t="e">
        <f>IF(AND(Include_study="Yes",Sufficient_data="Yes"),'Publication Bias Analysis'!AR175,NA())</f>
        <v>#N/A</v>
      </c>
      <c r="FL175" s="28" t="e">
        <f>IF(AND(Include_study="Yes",Sufficient_data="Yes"),'Publication Bias Analysis'!AS175,NA())</f>
        <v>#N/A</v>
      </c>
      <c r="FM175" s="10" t="str">
        <f>IF(AND(Include_study="Yes",Sufficient_data="Yes"),'Publication Bias Analysis'!AR:AR-AVERAGE('Publication Bias Analysis'!AR:AR),"")</f>
        <v/>
      </c>
      <c r="FN175" s="40" t="str">
        <f>IF(AND(Include_study="Yes",Sufficient_data="Yes"),FL:FL-('Publication Bias Analysis'!AV$30+FK:FK*'Publication Bias Analysis'!AV$31),"")</f>
        <v/>
      </c>
      <c r="FT175" s="133"/>
      <c r="FU175" s="10" t="str">
        <f t="shared" si="351"/>
        <v/>
      </c>
      <c r="FV175" s="19" t="str">
        <f t="shared" si="283"/>
        <v/>
      </c>
      <c r="FW175" s="40" t="str">
        <f t="shared" si="307"/>
        <v/>
      </c>
    </row>
    <row r="176" spans="1:179" x14ac:dyDescent="0.2">
      <c r="A176" s="129"/>
      <c r="B176" s="26" t="str">
        <f t="shared" si="255"/>
        <v/>
      </c>
      <c r="C176" s="26" t="str">
        <f>IF(B176&lt;&gt;"",IF(B176=0,COUNTIF(B$2:B175,0)+1,COUNTIF(B$2:B175,B176)+B176+COUNTIF(B:B,0)),"")</f>
        <v/>
      </c>
      <c r="D176" s="26" t="str">
        <f t="shared" si="313"/>
        <v/>
      </c>
      <c r="E176" s="10" t="str">
        <f>IF(AND(Sufficient_data="Yes",Include_study="Yes",Input!Study_name&lt;&gt;""),Input!Study_name,"")</f>
        <v/>
      </c>
      <c r="F176" s="10" t="str">
        <f>IF(AND(Sufficient_data="Yes",Include_study="Yes"),Input!Correlation,"")</f>
        <v/>
      </c>
      <c r="G176" s="10" t="str">
        <f t="shared" si="314"/>
        <v/>
      </c>
      <c r="H176" s="10" t="str">
        <f>IF(AND(Sufficient_data="Yes",Include_study="Yes"),Input!Number_of_subjects,"")</f>
        <v/>
      </c>
      <c r="I176" s="10" t="str">
        <f t="shared" si="315"/>
        <v/>
      </c>
      <c r="J176" s="10" t="str">
        <f t="shared" si="316"/>
        <v/>
      </c>
      <c r="K176" s="10" t="str">
        <f t="shared" si="317"/>
        <v/>
      </c>
      <c r="L176" s="10" t="str">
        <f t="shared" si="318"/>
        <v/>
      </c>
      <c r="M176" s="10" t="str">
        <f t="shared" si="319"/>
        <v/>
      </c>
      <c r="N176" s="10" t="str">
        <f t="shared" si="320"/>
        <v/>
      </c>
      <c r="O176" s="106" t="str">
        <f t="shared" si="321"/>
        <v/>
      </c>
      <c r="P176" s="68" t="str">
        <f t="shared" si="322"/>
        <v/>
      </c>
      <c r="R176" s="57" t="e">
        <f t="shared" si="323"/>
        <v>#N/A</v>
      </c>
      <c r="S176" s="10" t="e">
        <f t="shared" si="324"/>
        <v>#N/A</v>
      </c>
      <c r="T176" s="40" t="e">
        <f t="shared" si="325"/>
        <v>#N/A</v>
      </c>
      <c r="Y176" s="129"/>
      <c r="Z176" s="26" t="str">
        <f t="shared" si="326"/>
        <v/>
      </c>
      <c r="AA176" s="26" t="str">
        <f>IF(AND(Sufficient_data="Yes",Include_study="Yes",Input!Study_name&lt;&gt;"",Subgroup&lt;&gt;""),Input!Study_name,"")</f>
        <v/>
      </c>
      <c r="AB176" s="10" t="str">
        <f t="shared" si="327"/>
        <v/>
      </c>
      <c r="AC176" s="10" t="str">
        <f>IF(AND(Sufficient_data="Yes",Include_study="Yes",Subgroup&lt;&gt;""),Input!Correlation,"")</f>
        <v/>
      </c>
      <c r="AD176" s="10" t="str">
        <f t="shared" si="256"/>
        <v/>
      </c>
      <c r="AE176" s="10" t="str">
        <f t="shared" si="328"/>
        <v/>
      </c>
      <c r="AF176" s="10" t="str">
        <f t="shared" si="257"/>
        <v/>
      </c>
      <c r="AG176" s="10" t="str">
        <f t="shared" si="329"/>
        <v/>
      </c>
      <c r="AH176" s="4" t="str">
        <f t="shared" si="258"/>
        <v/>
      </c>
      <c r="AI176" s="35" t="str">
        <f t="shared" si="330"/>
        <v/>
      </c>
      <c r="AJ176" s="108" t="str">
        <f t="shared" si="331"/>
        <v/>
      </c>
      <c r="AK176" s="68" t="str">
        <f t="shared" si="332"/>
        <v/>
      </c>
      <c r="AL176" s="9"/>
      <c r="AM176" s="57" t="e">
        <f t="shared" si="259"/>
        <v>#N/A</v>
      </c>
      <c r="AN176" s="10" t="e">
        <f t="shared" si="260"/>
        <v>#N/A</v>
      </c>
      <c r="AO176" s="40" t="e">
        <f t="shared" si="261"/>
        <v>#N/A</v>
      </c>
      <c r="AP176" s="9"/>
      <c r="AQ176" s="71" t="str">
        <f t="shared" si="262"/>
        <v/>
      </c>
      <c r="AR176" s="10" t="str">
        <f>IF(AND(Sufficient_data="Yes",Include_study="Yes",Subgroup&lt;&gt;""),IF(COUNTIFS(Input!F$2:F175,"="&amp;"Yes",Input!C$2:C175,"="&amp;"Yes",Input!G$2:G175,"="&amp;Subgroup)&gt;0,"",Subgroup),"")</f>
        <v/>
      </c>
      <c r="AS176" s="26" t="str">
        <f t="shared" si="263"/>
        <v/>
      </c>
      <c r="AT176" s="14" t="str">
        <f t="shared" si="264"/>
        <v/>
      </c>
      <c r="AU176" s="10" t="str">
        <f t="shared" si="265"/>
        <v/>
      </c>
      <c r="AV176" s="19" t="str">
        <f t="shared" si="266"/>
        <v/>
      </c>
      <c r="AW176" s="10" t="str">
        <f t="shared" si="267"/>
        <v/>
      </c>
      <c r="AX176" s="10" t="str">
        <f t="shared" si="268"/>
        <v/>
      </c>
      <c r="AY176" s="10" t="str">
        <f t="shared" si="333"/>
        <v/>
      </c>
      <c r="AZ176" s="10" t="str">
        <f t="shared" si="269"/>
        <v/>
      </c>
      <c r="BA176" s="10" t="str">
        <f t="shared" si="270"/>
        <v/>
      </c>
      <c r="BB176" s="10" t="str">
        <f t="shared" si="334"/>
        <v/>
      </c>
      <c r="BC176" s="10" t="str">
        <f t="shared" si="271"/>
        <v/>
      </c>
      <c r="BD176" s="26" t="str">
        <f t="shared" si="272"/>
        <v/>
      </c>
      <c r="BE176" s="10" t="str">
        <f t="shared" si="335"/>
        <v/>
      </c>
      <c r="BF176" s="10" t="str">
        <f t="shared" si="336"/>
        <v/>
      </c>
      <c r="BG176" s="10" t="str">
        <f t="shared" si="273"/>
        <v/>
      </c>
      <c r="BH176" s="10" t="str">
        <f t="shared" si="274"/>
        <v/>
      </c>
      <c r="BI176" s="10" t="str">
        <f t="shared" si="337"/>
        <v/>
      </c>
      <c r="BJ176" s="10" t="str">
        <f t="shared" si="338"/>
        <v/>
      </c>
      <c r="BK176" s="10" t="str">
        <f t="shared" si="275"/>
        <v/>
      </c>
      <c r="BL176" s="10" t="str">
        <f t="shared" si="276"/>
        <v/>
      </c>
      <c r="BM176" s="10" t="str">
        <f t="shared" si="277"/>
        <v/>
      </c>
      <c r="BN176" s="10" t="e">
        <f t="shared" si="278"/>
        <v>#N/A</v>
      </c>
      <c r="BO176" s="10" t="str">
        <f t="shared" si="279"/>
        <v/>
      </c>
      <c r="BP176" s="10" t="str">
        <f t="shared" si="280"/>
        <v/>
      </c>
      <c r="BQ176" s="10" t="str">
        <f t="shared" si="339"/>
        <v/>
      </c>
      <c r="BR176" s="28" t="str">
        <f t="shared" si="281"/>
        <v/>
      </c>
      <c r="BS176" s="40" t="str">
        <f t="shared" si="306"/>
        <v/>
      </c>
      <c r="BX176" s="138"/>
      <c r="BY176" s="10" t="e">
        <f t="shared" si="340"/>
        <v>#N/A</v>
      </c>
      <c r="BZ176" s="10" t="e">
        <f t="shared" si="341"/>
        <v>#N/A</v>
      </c>
      <c r="CA176" s="10" t="str">
        <f t="shared" si="342"/>
        <v/>
      </c>
      <c r="CB176" s="10" t="str">
        <f>IF(AND(Sufficient_data="Yes",Include_study="Yes",Moderator&lt;&gt;""),'Moderator Analysis'!F:F-CL$2,"")</f>
        <v/>
      </c>
      <c r="CC176" s="10" t="str">
        <f>IF(AND(Sufficient_data="Yes",Include_study="Yes",Moderator&lt;&gt;""),'Moderator Analysis'!E:E-CL$3,"")</f>
        <v/>
      </c>
      <c r="CD176" s="40" t="str">
        <f>IF(AND(Sufficient_data="Yes",Include_study="Yes",Moderator&lt;&gt;""),CA:CA*('Moderator Analysis'!F:F-CL$5-CL$4*'Moderator Analysis'!E:E)^2,"")</f>
        <v/>
      </c>
      <c r="CE176" s="9"/>
      <c r="CF176" s="75" t="str">
        <f t="shared" si="282"/>
        <v/>
      </c>
      <c r="CG176" s="18" t="str">
        <f>IF(AND(Sufficient_data="Yes",Include_study="Yes",CF176&lt;&gt;""),'Moderator Analysis'!F:F-'Moderator Analysis'!J$37,"")</f>
        <v/>
      </c>
      <c r="CH176" s="18" t="str">
        <f>IF(AND(Sufficient_data="Yes",Include_study="Yes",CF176&lt;&gt;""),'Moderator Analysis'!E:E-SUMPRODUCT('Moderator Analysis'!E:E,CF:CF)/SUM(CF:CF),"")</f>
        <v/>
      </c>
      <c r="CI176" s="79" t="str">
        <f>IF(AND(Sufficient_data="Yes",Include_study="Yes",CF176&lt;&gt;""),CF:CF*('Moderator Analysis'!F:F-'Moderator Analysis'!J$29-'Moderator Analysis'!J$30*'Moderator Analysis'!E:E)^2,"")</f>
        <v/>
      </c>
      <c r="CN176" s="138"/>
      <c r="CO176" s="140"/>
      <c r="CP176" s="28" t="str">
        <f>IF(AND(Include_study="Yes",Sufficient_data="Yes"),1/'Publication Bias Analysis'!F176^2,"")</f>
        <v/>
      </c>
      <c r="CQ176" s="28" t="str">
        <f>IF(AND(Include_study="Yes",Sufficient_data="Yes"),1/('Publication Bias Analysis'!F:F^2+IF(Additional_model="Fixed effect",0,Calculations!DD$11)),"")</f>
        <v/>
      </c>
      <c r="CR176" s="28" t="str">
        <f>IF(AND(Include_study="Yes",Sufficient_data="Yes"),1/('Publication Bias Analysis'!F:F^2+IF(Additional_model="Fixed effect",0,'Publication Bias Analysis'!L$32)),"")</f>
        <v/>
      </c>
      <c r="CS176" s="28" t="str">
        <f>IF(AND(Include_study="Yes",Sufficient_data="Yes"),'Publication Bias Analysis'!E:E-IF(Trim_and_fill="Off",'Publication Bias Analysis'!I$29,'Publication Bias Analysis'!I$37),"")</f>
        <v/>
      </c>
      <c r="CT176" s="28" t="str">
        <f t="shared" si="343"/>
        <v/>
      </c>
      <c r="CU176" s="28" t="str">
        <f t="shared" si="344"/>
        <v/>
      </c>
      <c r="CV176" s="90" t="str">
        <f t="shared" si="345"/>
        <v/>
      </c>
      <c r="CW176" s="89" t="str">
        <f>IF(AND(Include_study="Yes",Sufficient_data="Yes"),CV:CV+IF(DH:DH&lt;0,-1,1)*COUNTIF(CV$2:CV175,CV:CV),"")</f>
        <v/>
      </c>
      <c r="CX176" s="89" t="str">
        <f>IF(AND(Include_study="Yes",Sufficient_data="Yes"),RANK(DL:DL,DL:DL,1)*IF(DK:DK&lt;0,-1,1)+IF(DK:DK&lt;0,-1,1)*COUNTIF(CV$2:CV175,CV:CV),"")</f>
        <v/>
      </c>
      <c r="CY176" s="89" t="str">
        <f>IF(AND(Include_study="Yes",Sufficient_data="Yes"),RANK(DO:DO,DO:DO,1)*IF(DN:DN&lt;0,-1,1)+IF(DN:DN&lt;0,-1,1)*COUNTIF(CV$2:CV175,CV:CV),"")</f>
        <v/>
      </c>
      <c r="CZ176" s="10" t="e">
        <f>IF(AND(Include_study="Yes",Sufficient_data="Yes"),'Publication Bias Analysis'!E:E,NA())</f>
        <v>#N/A</v>
      </c>
      <c r="DA176" s="40" t="e">
        <f>IF(AND(Include_study="Yes",Sufficient_data="Yes"),'Publication Bias Analysis'!F:F,NA())</f>
        <v>#N/A</v>
      </c>
      <c r="DG176" s="133"/>
      <c r="DH176" s="28" t="str">
        <f>IF(AND(Include_study="Yes",Sufficient_data="Yes"),IF('Publication Bias Analysis'!L$38="Left",CZ:CZ-'Publication Bias Analysis'!I$29,'Publication Bias Analysis'!I$29-'Publication Bias Analysis'!E:E),"")</f>
        <v/>
      </c>
      <c r="DI176" s="28" t="str">
        <f t="shared" si="308"/>
        <v/>
      </c>
      <c r="DJ176" s="40" t="str">
        <f>IF(AND(Include_study="Yes",Sufficient_data="Yes"),1/('Publication Bias Analysis'!F:F^2+IF(Additional_model="Fixed effect",0,$DS$6)),"")</f>
        <v/>
      </c>
      <c r="DK176" s="28" t="str">
        <f>IF(AND(Include_study="Yes",Sufficient_data="Yes"),IF('Publication Bias Analysis'!L$38="Left",CZ:CZ-DS$3,DS$3-'Publication Bias Analysis'!E:E),"")</f>
        <v/>
      </c>
      <c r="DL176" s="28" t="str">
        <f t="shared" si="309"/>
        <v/>
      </c>
      <c r="DM176" s="40" t="str">
        <f>IF(AND(DK176&lt;&gt;"",CW176&lt;=MAX(CW:CW)-DS$7),1/('Publication Bias Analysis'!F:F^2+IF(Additional_model="Fixed effect",0,$DS$13)),"")</f>
        <v/>
      </c>
      <c r="DN176" s="10" t="str">
        <f>IF(AND(Include_study="Yes",Sufficient_data="Yes"),IF('Publication Bias Analysis'!L$38="Left",CZ:CZ-DS$10,DS$10-CZ:CZ),"")</f>
        <v/>
      </c>
      <c r="DO176" s="10" t="str">
        <f t="shared" si="310"/>
        <v/>
      </c>
      <c r="DP176" s="40" t="str">
        <f t="shared" si="346"/>
        <v/>
      </c>
      <c r="EG176" s="133"/>
      <c r="EH176" s="10" t="str">
        <f t="shared" si="304"/>
        <v/>
      </c>
      <c r="EI176" s="40" t="str">
        <f>IF(AND(Include_study="Yes",Sufficient_data="Yes"),Z_score-('Publication Bias Analysis'!P$3+'Publication Bias Analysis'!P$4*Inverse_standard_error),"")</f>
        <v/>
      </c>
      <c r="EK176" s="133"/>
      <c r="EL176" s="10" t="str">
        <f>IF(AND(Include_study="Yes",Sufficient_data="Yes"),(CZ:CZ-SUMPRODUCT(Calculations!CP:CP,'Publication Bias Analysis'!E:E)/SUM(Calculations!CP:CP))/(SQRT(EM:EM)),"")</f>
        <v/>
      </c>
      <c r="EM176" s="10" t="str">
        <f>IF(AND(Include_study="Yes",Sufficient_data="Yes"),'Publication Bias Analysis'!F:F^2-1/(SUM(Calculations!CP:CP)),"")</f>
        <v/>
      </c>
      <c r="EN176" s="14" t="str">
        <f t="shared" si="311"/>
        <v/>
      </c>
      <c r="EO176" s="14" t="str">
        <f t="shared" si="312"/>
        <v/>
      </c>
      <c r="EP176" s="14" t="str">
        <f>IF(AND(Include_study="Yes",Sufficient_data="Yes"),COUNTIFS(EN$2:EN175,"&lt;"&amp;EN176,EO$2:EO175,"&lt;"&amp;EO176)+COUNTIFS(EN177:EN$201,"&lt;"&amp;EN176,EO177:EO$201,"&lt;"&amp;EO176)+COUNTIFS(EN$2:EN175,"&gt;"&amp;EN176,EO$2:EO175,"&gt;"&amp;EO176)+COUNTIFS(EN177:EN$201,"&gt;"&amp;EN176,EO177:EO$201,"&gt;"&amp;EO176),"")</f>
        <v/>
      </c>
      <c r="EQ176" s="83" t="str">
        <f>IF(AND(Include_study="Yes",Sufficient_data="Yes"),COUNTIFS(EN$2:EN175,"&lt;"&amp;EN176,EO$2:EO175,"&gt;"&amp;EO176)+COUNTIFS(EN177:EN$201,"&lt;"&amp;EN176,EO177:EO$201,"&gt;"&amp;EO176)+COUNTIFS(EN$2:EN175,"&gt;"&amp;EN176,EO$2:EO175,"&lt;"&amp;EO176)+COUNTIFS(EN177:EN$201,"&gt;"&amp;EN176,EO177:EO$201,"&lt;"&amp;EO176),"")</f>
        <v/>
      </c>
      <c r="ES176" s="133"/>
      <c r="EX176" s="133"/>
      <c r="EY176" s="10" t="e">
        <f t="shared" si="347"/>
        <v>#N/A</v>
      </c>
      <c r="EZ176" s="10" t="e">
        <f t="shared" si="348"/>
        <v>#N/A</v>
      </c>
      <c r="FA176" s="10" t="str">
        <f t="shared" si="349"/>
        <v/>
      </c>
      <c r="FB176" s="40" t="str">
        <f>IF(AND(Include_study="Yes",Sufficient_data="Yes"),Z_score-('Publication Bias Analysis'!AK204+'Publication Bias Analysis'!AK$31*Inverse_standard_error),"")</f>
        <v/>
      </c>
      <c r="FH176" s="133"/>
      <c r="FI176" s="14" t="str">
        <f>IF(Z_score&lt;&gt;"",RANK('Publication Bias Analysis'!AS:AS,'Publication Bias Analysis'!AS:AS,1)+COUNTIF('Publication Bias Analysis'!AS$2:AS175,'Publication Bias Analysis'!AS176),"")</f>
        <v/>
      </c>
      <c r="FJ176" s="10" t="str">
        <f t="shared" si="350"/>
        <v/>
      </c>
      <c r="FK176" s="10" t="e">
        <f>IF(AND(Include_study="Yes",Sufficient_data="Yes"),'Publication Bias Analysis'!AR176,NA())</f>
        <v>#N/A</v>
      </c>
      <c r="FL176" s="28" t="e">
        <f>IF(AND(Include_study="Yes",Sufficient_data="Yes"),'Publication Bias Analysis'!AS176,NA())</f>
        <v>#N/A</v>
      </c>
      <c r="FM176" s="10" t="str">
        <f>IF(AND(Include_study="Yes",Sufficient_data="Yes"),'Publication Bias Analysis'!AR:AR-AVERAGE('Publication Bias Analysis'!AR:AR),"")</f>
        <v/>
      </c>
      <c r="FN176" s="40" t="str">
        <f>IF(AND(Include_study="Yes",Sufficient_data="Yes"),FL:FL-('Publication Bias Analysis'!AV$30+FK:FK*'Publication Bias Analysis'!AV$31),"")</f>
        <v/>
      </c>
      <c r="FT176" s="133"/>
      <c r="FU176" s="10" t="str">
        <f t="shared" si="351"/>
        <v/>
      </c>
      <c r="FV176" s="19" t="str">
        <f t="shared" si="283"/>
        <v/>
      </c>
      <c r="FW176" s="40" t="str">
        <f t="shared" si="307"/>
        <v/>
      </c>
    </row>
    <row r="177" spans="1:179" x14ac:dyDescent="0.2">
      <c r="A177" s="129"/>
      <c r="B177" s="26" t="str">
        <f t="shared" si="255"/>
        <v/>
      </c>
      <c r="C177" s="26" t="str">
        <f>IF(B177&lt;&gt;"",IF(B177=0,COUNTIF(B$2:B176,0)+1,COUNTIF(B$2:B176,B177)+B177+COUNTIF(B:B,0)),"")</f>
        <v/>
      </c>
      <c r="D177" s="26" t="str">
        <f t="shared" si="313"/>
        <v/>
      </c>
      <c r="E177" s="10" t="str">
        <f>IF(AND(Sufficient_data="Yes",Include_study="Yes",Input!Study_name&lt;&gt;""),Input!Study_name,"")</f>
        <v/>
      </c>
      <c r="F177" s="10" t="str">
        <f>IF(AND(Sufficient_data="Yes",Include_study="Yes"),Input!Correlation,"")</f>
        <v/>
      </c>
      <c r="G177" s="10" t="str">
        <f t="shared" si="314"/>
        <v/>
      </c>
      <c r="H177" s="10" t="str">
        <f>IF(AND(Sufficient_data="Yes",Include_study="Yes"),Input!Number_of_subjects,"")</f>
        <v/>
      </c>
      <c r="I177" s="10" t="str">
        <f t="shared" si="315"/>
        <v/>
      </c>
      <c r="J177" s="10" t="str">
        <f t="shared" si="316"/>
        <v/>
      </c>
      <c r="K177" s="10" t="str">
        <f t="shared" si="317"/>
        <v/>
      </c>
      <c r="L177" s="10" t="str">
        <f t="shared" si="318"/>
        <v/>
      </c>
      <c r="M177" s="10" t="str">
        <f t="shared" si="319"/>
        <v/>
      </c>
      <c r="N177" s="10" t="str">
        <f t="shared" si="320"/>
        <v/>
      </c>
      <c r="O177" s="106" t="str">
        <f t="shared" si="321"/>
        <v/>
      </c>
      <c r="P177" s="68" t="str">
        <f t="shared" si="322"/>
        <v/>
      </c>
      <c r="R177" s="57" t="e">
        <f t="shared" si="323"/>
        <v>#N/A</v>
      </c>
      <c r="S177" s="10" t="e">
        <f t="shared" si="324"/>
        <v>#N/A</v>
      </c>
      <c r="T177" s="40" t="e">
        <f t="shared" si="325"/>
        <v>#N/A</v>
      </c>
      <c r="Y177" s="129"/>
      <c r="Z177" s="26" t="str">
        <f t="shared" si="326"/>
        <v/>
      </c>
      <c r="AA177" s="26" t="str">
        <f>IF(AND(Sufficient_data="Yes",Include_study="Yes",Input!Study_name&lt;&gt;"",Subgroup&lt;&gt;""),Input!Study_name,"")</f>
        <v/>
      </c>
      <c r="AB177" s="10" t="str">
        <f t="shared" si="327"/>
        <v/>
      </c>
      <c r="AC177" s="10" t="str">
        <f>IF(AND(Sufficient_data="Yes",Include_study="Yes",Subgroup&lt;&gt;""),Input!Correlation,"")</f>
        <v/>
      </c>
      <c r="AD177" s="10" t="str">
        <f t="shared" si="256"/>
        <v/>
      </c>
      <c r="AE177" s="10" t="str">
        <f t="shared" si="328"/>
        <v/>
      </c>
      <c r="AF177" s="10" t="str">
        <f t="shared" si="257"/>
        <v/>
      </c>
      <c r="AG177" s="10" t="str">
        <f t="shared" si="329"/>
        <v/>
      </c>
      <c r="AH177" s="4" t="str">
        <f t="shared" si="258"/>
        <v/>
      </c>
      <c r="AI177" s="35" t="str">
        <f t="shared" si="330"/>
        <v/>
      </c>
      <c r="AJ177" s="108" t="str">
        <f t="shared" si="331"/>
        <v/>
      </c>
      <c r="AK177" s="68" t="str">
        <f t="shared" si="332"/>
        <v/>
      </c>
      <c r="AL177" s="9"/>
      <c r="AM177" s="57" t="e">
        <f t="shared" si="259"/>
        <v>#N/A</v>
      </c>
      <c r="AN177" s="10" t="e">
        <f t="shared" si="260"/>
        <v>#N/A</v>
      </c>
      <c r="AO177" s="40" t="e">
        <f t="shared" si="261"/>
        <v>#N/A</v>
      </c>
      <c r="AP177" s="9"/>
      <c r="AQ177" s="71" t="str">
        <f t="shared" si="262"/>
        <v/>
      </c>
      <c r="AR177" s="10" t="str">
        <f>IF(AND(Sufficient_data="Yes",Include_study="Yes",Subgroup&lt;&gt;""),IF(COUNTIFS(Input!F$2:F176,"="&amp;"Yes",Input!C$2:C176,"="&amp;"Yes",Input!G$2:G176,"="&amp;Subgroup)&gt;0,"",Subgroup),"")</f>
        <v/>
      </c>
      <c r="AS177" s="26" t="str">
        <f t="shared" si="263"/>
        <v/>
      </c>
      <c r="AT177" s="14" t="str">
        <f t="shared" si="264"/>
        <v/>
      </c>
      <c r="AU177" s="10" t="str">
        <f t="shared" si="265"/>
        <v/>
      </c>
      <c r="AV177" s="19" t="str">
        <f t="shared" si="266"/>
        <v/>
      </c>
      <c r="AW177" s="10" t="str">
        <f t="shared" si="267"/>
        <v/>
      </c>
      <c r="AX177" s="10" t="str">
        <f t="shared" si="268"/>
        <v/>
      </c>
      <c r="AY177" s="10" t="str">
        <f t="shared" si="333"/>
        <v/>
      </c>
      <c r="AZ177" s="10" t="str">
        <f t="shared" si="269"/>
        <v/>
      </c>
      <c r="BA177" s="10" t="str">
        <f t="shared" si="270"/>
        <v/>
      </c>
      <c r="BB177" s="10" t="str">
        <f t="shared" si="334"/>
        <v/>
      </c>
      <c r="BC177" s="10" t="str">
        <f t="shared" si="271"/>
        <v/>
      </c>
      <c r="BD177" s="26" t="str">
        <f t="shared" si="272"/>
        <v/>
      </c>
      <c r="BE177" s="10" t="str">
        <f t="shared" si="335"/>
        <v/>
      </c>
      <c r="BF177" s="10" t="str">
        <f t="shared" si="336"/>
        <v/>
      </c>
      <c r="BG177" s="10" t="str">
        <f t="shared" si="273"/>
        <v/>
      </c>
      <c r="BH177" s="10" t="str">
        <f t="shared" si="274"/>
        <v/>
      </c>
      <c r="BI177" s="10" t="str">
        <f t="shared" si="337"/>
        <v/>
      </c>
      <c r="BJ177" s="10" t="str">
        <f t="shared" si="338"/>
        <v/>
      </c>
      <c r="BK177" s="10" t="str">
        <f t="shared" si="275"/>
        <v/>
      </c>
      <c r="BL177" s="10" t="str">
        <f t="shared" si="276"/>
        <v/>
      </c>
      <c r="BM177" s="10" t="str">
        <f t="shared" si="277"/>
        <v/>
      </c>
      <c r="BN177" s="10" t="e">
        <f t="shared" si="278"/>
        <v>#N/A</v>
      </c>
      <c r="BO177" s="10" t="str">
        <f t="shared" si="279"/>
        <v/>
      </c>
      <c r="BP177" s="10" t="str">
        <f t="shared" si="280"/>
        <v/>
      </c>
      <c r="BQ177" s="10" t="str">
        <f t="shared" si="339"/>
        <v/>
      </c>
      <c r="BR177" s="28" t="str">
        <f t="shared" si="281"/>
        <v/>
      </c>
      <c r="BS177" s="40" t="str">
        <f t="shared" si="306"/>
        <v/>
      </c>
      <c r="BX177" s="138"/>
      <c r="BY177" s="10" t="e">
        <f t="shared" si="340"/>
        <v>#N/A</v>
      </c>
      <c r="BZ177" s="10" t="e">
        <f t="shared" si="341"/>
        <v>#N/A</v>
      </c>
      <c r="CA177" s="10" t="str">
        <f t="shared" si="342"/>
        <v/>
      </c>
      <c r="CB177" s="10" t="str">
        <f>IF(AND(Sufficient_data="Yes",Include_study="Yes",Moderator&lt;&gt;""),'Moderator Analysis'!F:F-CL$2,"")</f>
        <v/>
      </c>
      <c r="CC177" s="10" t="str">
        <f>IF(AND(Sufficient_data="Yes",Include_study="Yes",Moderator&lt;&gt;""),'Moderator Analysis'!E:E-CL$3,"")</f>
        <v/>
      </c>
      <c r="CD177" s="40" t="str">
        <f>IF(AND(Sufficient_data="Yes",Include_study="Yes",Moderator&lt;&gt;""),CA:CA*('Moderator Analysis'!F:F-CL$5-CL$4*'Moderator Analysis'!E:E)^2,"")</f>
        <v/>
      </c>
      <c r="CE177" s="9"/>
      <c r="CF177" s="75" t="str">
        <f t="shared" si="282"/>
        <v/>
      </c>
      <c r="CG177" s="18" t="str">
        <f>IF(AND(Sufficient_data="Yes",Include_study="Yes",CF177&lt;&gt;""),'Moderator Analysis'!F:F-'Moderator Analysis'!J$37,"")</f>
        <v/>
      </c>
      <c r="CH177" s="18" t="str">
        <f>IF(AND(Sufficient_data="Yes",Include_study="Yes",CF177&lt;&gt;""),'Moderator Analysis'!E:E-SUMPRODUCT('Moderator Analysis'!E:E,CF:CF)/SUM(CF:CF),"")</f>
        <v/>
      </c>
      <c r="CI177" s="79" t="str">
        <f>IF(AND(Sufficient_data="Yes",Include_study="Yes",CF177&lt;&gt;""),CF:CF*('Moderator Analysis'!F:F-'Moderator Analysis'!J$29-'Moderator Analysis'!J$30*'Moderator Analysis'!E:E)^2,"")</f>
        <v/>
      </c>
      <c r="CN177" s="138"/>
      <c r="CO177" s="140"/>
      <c r="CP177" s="28" t="str">
        <f>IF(AND(Include_study="Yes",Sufficient_data="Yes"),1/'Publication Bias Analysis'!F177^2,"")</f>
        <v/>
      </c>
      <c r="CQ177" s="28" t="str">
        <f>IF(AND(Include_study="Yes",Sufficient_data="Yes"),1/('Publication Bias Analysis'!F:F^2+IF(Additional_model="Fixed effect",0,Calculations!DD$11)),"")</f>
        <v/>
      </c>
      <c r="CR177" s="28" t="str">
        <f>IF(AND(Include_study="Yes",Sufficient_data="Yes"),1/('Publication Bias Analysis'!F:F^2+IF(Additional_model="Fixed effect",0,'Publication Bias Analysis'!L$32)),"")</f>
        <v/>
      </c>
      <c r="CS177" s="28" t="str">
        <f>IF(AND(Include_study="Yes",Sufficient_data="Yes"),'Publication Bias Analysis'!E:E-IF(Trim_and_fill="Off",'Publication Bias Analysis'!I$29,'Publication Bias Analysis'!I$37),"")</f>
        <v/>
      </c>
      <c r="CT177" s="28" t="str">
        <f t="shared" si="343"/>
        <v/>
      </c>
      <c r="CU177" s="28" t="str">
        <f t="shared" si="344"/>
        <v/>
      </c>
      <c r="CV177" s="90" t="str">
        <f t="shared" si="345"/>
        <v/>
      </c>
      <c r="CW177" s="89" t="str">
        <f>IF(AND(Include_study="Yes",Sufficient_data="Yes"),CV:CV+IF(DH:DH&lt;0,-1,1)*COUNTIF(CV$2:CV176,CV:CV),"")</f>
        <v/>
      </c>
      <c r="CX177" s="89" t="str">
        <f>IF(AND(Include_study="Yes",Sufficient_data="Yes"),RANK(DL:DL,DL:DL,1)*IF(DK:DK&lt;0,-1,1)+IF(DK:DK&lt;0,-1,1)*COUNTIF(CV$2:CV176,CV:CV),"")</f>
        <v/>
      </c>
      <c r="CY177" s="89" t="str">
        <f>IF(AND(Include_study="Yes",Sufficient_data="Yes"),RANK(DO:DO,DO:DO,1)*IF(DN:DN&lt;0,-1,1)+IF(DN:DN&lt;0,-1,1)*COUNTIF(CV$2:CV176,CV:CV),"")</f>
        <v/>
      </c>
      <c r="CZ177" s="10" t="e">
        <f>IF(AND(Include_study="Yes",Sufficient_data="Yes"),'Publication Bias Analysis'!E:E,NA())</f>
        <v>#N/A</v>
      </c>
      <c r="DA177" s="40" t="e">
        <f>IF(AND(Include_study="Yes",Sufficient_data="Yes"),'Publication Bias Analysis'!F:F,NA())</f>
        <v>#N/A</v>
      </c>
      <c r="DG177" s="133"/>
      <c r="DH177" s="28" t="str">
        <f>IF(AND(Include_study="Yes",Sufficient_data="Yes"),IF('Publication Bias Analysis'!L$38="Left",CZ:CZ-'Publication Bias Analysis'!I$29,'Publication Bias Analysis'!I$29-'Publication Bias Analysis'!E:E),"")</f>
        <v/>
      </c>
      <c r="DI177" s="28" t="str">
        <f t="shared" si="308"/>
        <v/>
      </c>
      <c r="DJ177" s="40" t="str">
        <f>IF(AND(Include_study="Yes",Sufficient_data="Yes"),1/('Publication Bias Analysis'!F:F^2+IF(Additional_model="Fixed effect",0,$DS$6)),"")</f>
        <v/>
      </c>
      <c r="DK177" s="28" t="str">
        <f>IF(AND(Include_study="Yes",Sufficient_data="Yes"),IF('Publication Bias Analysis'!L$38="Left",CZ:CZ-DS$3,DS$3-'Publication Bias Analysis'!E:E),"")</f>
        <v/>
      </c>
      <c r="DL177" s="28" t="str">
        <f t="shared" si="309"/>
        <v/>
      </c>
      <c r="DM177" s="40" t="str">
        <f>IF(AND(DK177&lt;&gt;"",CW177&lt;=MAX(CW:CW)-DS$7),1/('Publication Bias Analysis'!F:F^2+IF(Additional_model="Fixed effect",0,$DS$13)),"")</f>
        <v/>
      </c>
      <c r="DN177" s="10" t="str">
        <f>IF(AND(Include_study="Yes",Sufficient_data="Yes"),IF('Publication Bias Analysis'!L$38="Left",CZ:CZ-DS$10,DS$10-CZ:CZ),"")</f>
        <v/>
      </c>
      <c r="DO177" s="10" t="str">
        <f t="shared" si="310"/>
        <v/>
      </c>
      <c r="DP177" s="40" t="str">
        <f t="shared" si="346"/>
        <v/>
      </c>
      <c r="EG177" s="133"/>
      <c r="EH177" s="10" t="str">
        <f t="shared" si="304"/>
        <v/>
      </c>
      <c r="EI177" s="40" t="str">
        <f>IF(AND(Include_study="Yes",Sufficient_data="Yes"),Z_score-('Publication Bias Analysis'!P$3+'Publication Bias Analysis'!P$4*Inverse_standard_error),"")</f>
        <v/>
      </c>
      <c r="EK177" s="133"/>
      <c r="EL177" s="10" t="str">
        <f>IF(AND(Include_study="Yes",Sufficient_data="Yes"),(CZ:CZ-SUMPRODUCT(Calculations!CP:CP,'Publication Bias Analysis'!E:E)/SUM(Calculations!CP:CP))/(SQRT(EM:EM)),"")</f>
        <v/>
      </c>
      <c r="EM177" s="10" t="str">
        <f>IF(AND(Include_study="Yes",Sufficient_data="Yes"),'Publication Bias Analysis'!F:F^2-1/(SUM(Calculations!CP:CP)),"")</f>
        <v/>
      </c>
      <c r="EN177" s="14" t="str">
        <f t="shared" si="311"/>
        <v/>
      </c>
      <c r="EO177" s="14" t="str">
        <f t="shared" si="312"/>
        <v/>
      </c>
      <c r="EP177" s="14" t="str">
        <f>IF(AND(Include_study="Yes",Sufficient_data="Yes"),COUNTIFS(EN$2:EN176,"&lt;"&amp;EN177,EO$2:EO176,"&lt;"&amp;EO177)+COUNTIFS(EN178:EN$201,"&lt;"&amp;EN177,EO178:EO$201,"&lt;"&amp;EO177)+COUNTIFS(EN$2:EN176,"&gt;"&amp;EN177,EO$2:EO176,"&gt;"&amp;EO177)+COUNTIFS(EN178:EN$201,"&gt;"&amp;EN177,EO178:EO$201,"&gt;"&amp;EO177),"")</f>
        <v/>
      </c>
      <c r="EQ177" s="83" t="str">
        <f>IF(AND(Include_study="Yes",Sufficient_data="Yes"),COUNTIFS(EN$2:EN176,"&lt;"&amp;EN177,EO$2:EO176,"&gt;"&amp;EO177)+COUNTIFS(EN178:EN$201,"&lt;"&amp;EN177,EO178:EO$201,"&gt;"&amp;EO177)+COUNTIFS(EN$2:EN176,"&gt;"&amp;EN177,EO$2:EO176,"&lt;"&amp;EO177)+COUNTIFS(EN178:EN$201,"&gt;"&amp;EN177,EO178:EO$201,"&lt;"&amp;EO177),"")</f>
        <v/>
      </c>
      <c r="ES177" s="133"/>
      <c r="EX177" s="133"/>
      <c r="EY177" s="10" t="e">
        <f t="shared" si="347"/>
        <v>#N/A</v>
      </c>
      <c r="EZ177" s="10" t="e">
        <f t="shared" si="348"/>
        <v>#N/A</v>
      </c>
      <c r="FA177" s="10" t="str">
        <f t="shared" si="349"/>
        <v/>
      </c>
      <c r="FB177" s="40" t="str">
        <f>IF(AND(Include_study="Yes",Sufficient_data="Yes"),Z_score-('Publication Bias Analysis'!AK205+'Publication Bias Analysis'!AK$31*Inverse_standard_error),"")</f>
        <v/>
      </c>
      <c r="FH177" s="133"/>
      <c r="FI177" s="14" t="str">
        <f>IF(Z_score&lt;&gt;"",RANK('Publication Bias Analysis'!AS:AS,'Publication Bias Analysis'!AS:AS,1)+COUNTIF('Publication Bias Analysis'!AS$2:AS176,'Publication Bias Analysis'!AS177),"")</f>
        <v/>
      </c>
      <c r="FJ177" s="10" t="str">
        <f t="shared" si="350"/>
        <v/>
      </c>
      <c r="FK177" s="10" t="e">
        <f>IF(AND(Include_study="Yes",Sufficient_data="Yes"),'Publication Bias Analysis'!AR177,NA())</f>
        <v>#N/A</v>
      </c>
      <c r="FL177" s="28" t="e">
        <f>IF(AND(Include_study="Yes",Sufficient_data="Yes"),'Publication Bias Analysis'!AS177,NA())</f>
        <v>#N/A</v>
      </c>
      <c r="FM177" s="10" t="str">
        <f>IF(AND(Include_study="Yes",Sufficient_data="Yes"),'Publication Bias Analysis'!AR:AR-AVERAGE('Publication Bias Analysis'!AR:AR),"")</f>
        <v/>
      </c>
      <c r="FN177" s="40" t="str">
        <f>IF(AND(Include_study="Yes",Sufficient_data="Yes"),FL:FL-('Publication Bias Analysis'!AV$30+FK:FK*'Publication Bias Analysis'!AV$31),"")</f>
        <v/>
      </c>
      <c r="FT177" s="133"/>
      <c r="FU177" s="10" t="str">
        <f t="shared" si="351"/>
        <v/>
      </c>
      <c r="FV177" s="19" t="str">
        <f t="shared" si="283"/>
        <v/>
      </c>
      <c r="FW177" s="40" t="str">
        <f t="shared" si="307"/>
        <v/>
      </c>
    </row>
    <row r="178" spans="1:179" x14ac:dyDescent="0.2">
      <c r="A178" s="129"/>
      <c r="B178" s="26" t="str">
        <f t="shared" si="255"/>
        <v/>
      </c>
      <c r="C178" s="26" t="str">
        <f>IF(B178&lt;&gt;"",IF(B178=0,COUNTIF(B$2:B177,0)+1,COUNTIF(B$2:B177,B178)+B178+COUNTIF(B:B,0)),"")</f>
        <v/>
      </c>
      <c r="D178" s="26" t="str">
        <f t="shared" si="313"/>
        <v/>
      </c>
      <c r="E178" s="10" t="str">
        <f>IF(AND(Sufficient_data="Yes",Include_study="Yes",Input!Study_name&lt;&gt;""),Input!Study_name,"")</f>
        <v/>
      </c>
      <c r="F178" s="10" t="str">
        <f>IF(AND(Sufficient_data="Yes",Include_study="Yes"),Input!Correlation,"")</f>
        <v/>
      </c>
      <c r="G178" s="10" t="str">
        <f t="shared" si="314"/>
        <v/>
      </c>
      <c r="H178" s="10" t="str">
        <f>IF(AND(Sufficient_data="Yes",Include_study="Yes"),Input!Number_of_subjects,"")</f>
        <v/>
      </c>
      <c r="I178" s="10" t="str">
        <f t="shared" si="315"/>
        <v/>
      </c>
      <c r="J178" s="10" t="str">
        <f t="shared" si="316"/>
        <v/>
      </c>
      <c r="K178" s="10" t="str">
        <f t="shared" si="317"/>
        <v/>
      </c>
      <c r="L178" s="10" t="str">
        <f t="shared" si="318"/>
        <v/>
      </c>
      <c r="M178" s="10" t="str">
        <f t="shared" si="319"/>
        <v/>
      </c>
      <c r="N178" s="10" t="str">
        <f t="shared" si="320"/>
        <v/>
      </c>
      <c r="O178" s="106" t="str">
        <f t="shared" si="321"/>
        <v/>
      </c>
      <c r="P178" s="68" t="str">
        <f t="shared" si="322"/>
        <v/>
      </c>
      <c r="R178" s="57" t="e">
        <f t="shared" si="323"/>
        <v>#N/A</v>
      </c>
      <c r="S178" s="10" t="e">
        <f t="shared" si="324"/>
        <v>#N/A</v>
      </c>
      <c r="T178" s="40" t="e">
        <f t="shared" si="325"/>
        <v>#N/A</v>
      </c>
      <c r="Y178" s="129"/>
      <c r="Z178" s="26" t="str">
        <f t="shared" si="326"/>
        <v/>
      </c>
      <c r="AA178" s="26" t="str">
        <f>IF(AND(Sufficient_data="Yes",Include_study="Yes",Input!Study_name&lt;&gt;"",Subgroup&lt;&gt;""),Input!Study_name,"")</f>
        <v/>
      </c>
      <c r="AB178" s="10" t="str">
        <f t="shared" si="327"/>
        <v/>
      </c>
      <c r="AC178" s="10" t="str">
        <f>IF(AND(Sufficient_data="Yes",Include_study="Yes",Subgroup&lt;&gt;""),Input!Correlation,"")</f>
        <v/>
      </c>
      <c r="AD178" s="10" t="str">
        <f t="shared" si="256"/>
        <v/>
      </c>
      <c r="AE178" s="10" t="str">
        <f t="shared" si="328"/>
        <v/>
      </c>
      <c r="AF178" s="10" t="str">
        <f t="shared" si="257"/>
        <v/>
      </c>
      <c r="AG178" s="10" t="str">
        <f t="shared" si="329"/>
        <v/>
      </c>
      <c r="AH178" s="4" t="str">
        <f t="shared" si="258"/>
        <v/>
      </c>
      <c r="AI178" s="35" t="str">
        <f t="shared" si="330"/>
        <v/>
      </c>
      <c r="AJ178" s="108" t="str">
        <f t="shared" si="331"/>
        <v/>
      </c>
      <c r="AK178" s="68" t="str">
        <f t="shared" si="332"/>
        <v/>
      </c>
      <c r="AL178" s="9"/>
      <c r="AM178" s="57" t="e">
        <f t="shared" si="259"/>
        <v>#N/A</v>
      </c>
      <c r="AN178" s="10" t="e">
        <f t="shared" si="260"/>
        <v>#N/A</v>
      </c>
      <c r="AO178" s="40" t="e">
        <f t="shared" si="261"/>
        <v>#N/A</v>
      </c>
      <c r="AP178" s="9"/>
      <c r="AQ178" s="71" t="str">
        <f t="shared" si="262"/>
        <v/>
      </c>
      <c r="AR178" s="10" t="str">
        <f>IF(AND(Sufficient_data="Yes",Include_study="Yes",Subgroup&lt;&gt;""),IF(COUNTIFS(Input!F$2:F177,"="&amp;"Yes",Input!C$2:C177,"="&amp;"Yes",Input!G$2:G177,"="&amp;Subgroup)&gt;0,"",Subgroup),"")</f>
        <v/>
      </c>
      <c r="AS178" s="26" t="str">
        <f t="shared" si="263"/>
        <v/>
      </c>
      <c r="AT178" s="14" t="str">
        <f t="shared" si="264"/>
        <v/>
      </c>
      <c r="AU178" s="10" t="str">
        <f t="shared" si="265"/>
        <v/>
      </c>
      <c r="AV178" s="19" t="str">
        <f t="shared" si="266"/>
        <v/>
      </c>
      <c r="AW178" s="10" t="str">
        <f t="shared" si="267"/>
        <v/>
      </c>
      <c r="AX178" s="10" t="str">
        <f t="shared" si="268"/>
        <v/>
      </c>
      <c r="AY178" s="10" t="str">
        <f t="shared" si="333"/>
        <v/>
      </c>
      <c r="AZ178" s="10" t="str">
        <f t="shared" si="269"/>
        <v/>
      </c>
      <c r="BA178" s="10" t="str">
        <f t="shared" si="270"/>
        <v/>
      </c>
      <c r="BB178" s="10" t="str">
        <f t="shared" si="334"/>
        <v/>
      </c>
      <c r="BC178" s="10" t="str">
        <f t="shared" si="271"/>
        <v/>
      </c>
      <c r="BD178" s="26" t="str">
        <f t="shared" si="272"/>
        <v/>
      </c>
      <c r="BE178" s="10" t="str">
        <f t="shared" si="335"/>
        <v/>
      </c>
      <c r="BF178" s="10" t="str">
        <f t="shared" si="336"/>
        <v/>
      </c>
      <c r="BG178" s="10" t="str">
        <f t="shared" si="273"/>
        <v/>
      </c>
      <c r="BH178" s="10" t="str">
        <f t="shared" si="274"/>
        <v/>
      </c>
      <c r="BI178" s="10" t="str">
        <f t="shared" si="337"/>
        <v/>
      </c>
      <c r="BJ178" s="10" t="str">
        <f t="shared" si="338"/>
        <v/>
      </c>
      <c r="BK178" s="10" t="str">
        <f t="shared" si="275"/>
        <v/>
      </c>
      <c r="BL178" s="10" t="str">
        <f t="shared" si="276"/>
        <v/>
      </c>
      <c r="BM178" s="10" t="str">
        <f t="shared" si="277"/>
        <v/>
      </c>
      <c r="BN178" s="10" t="e">
        <f t="shared" si="278"/>
        <v>#N/A</v>
      </c>
      <c r="BO178" s="10" t="str">
        <f t="shared" si="279"/>
        <v/>
      </c>
      <c r="BP178" s="10" t="str">
        <f t="shared" si="280"/>
        <v/>
      </c>
      <c r="BQ178" s="10" t="str">
        <f t="shared" si="339"/>
        <v/>
      </c>
      <c r="BR178" s="28" t="str">
        <f t="shared" si="281"/>
        <v/>
      </c>
      <c r="BS178" s="40" t="str">
        <f t="shared" si="306"/>
        <v/>
      </c>
      <c r="BX178" s="138"/>
      <c r="BY178" s="10" t="e">
        <f t="shared" si="340"/>
        <v>#N/A</v>
      </c>
      <c r="BZ178" s="10" t="e">
        <f t="shared" si="341"/>
        <v>#N/A</v>
      </c>
      <c r="CA178" s="10" t="str">
        <f t="shared" si="342"/>
        <v/>
      </c>
      <c r="CB178" s="10" t="str">
        <f>IF(AND(Sufficient_data="Yes",Include_study="Yes",Moderator&lt;&gt;""),'Moderator Analysis'!F:F-CL$2,"")</f>
        <v/>
      </c>
      <c r="CC178" s="10" t="str">
        <f>IF(AND(Sufficient_data="Yes",Include_study="Yes",Moderator&lt;&gt;""),'Moderator Analysis'!E:E-CL$3,"")</f>
        <v/>
      </c>
      <c r="CD178" s="40" t="str">
        <f>IF(AND(Sufficient_data="Yes",Include_study="Yes",Moderator&lt;&gt;""),CA:CA*('Moderator Analysis'!F:F-CL$5-CL$4*'Moderator Analysis'!E:E)^2,"")</f>
        <v/>
      </c>
      <c r="CE178" s="9"/>
      <c r="CF178" s="75" t="str">
        <f t="shared" si="282"/>
        <v/>
      </c>
      <c r="CG178" s="18" t="str">
        <f>IF(AND(Sufficient_data="Yes",Include_study="Yes",CF178&lt;&gt;""),'Moderator Analysis'!F:F-'Moderator Analysis'!J$37,"")</f>
        <v/>
      </c>
      <c r="CH178" s="18" t="str">
        <f>IF(AND(Sufficient_data="Yes",Include_study="Yes",CF178&lt;&gt;""),'Moderator Analysis'!E:E-SUMPRODUCT('Moderator Analysis'!E:E,CF:CF)/SUM(CF:CF),"")</f>
        <v/>
      </c>
      <c r="CI178" s="79" t="str">
        <f>IF(AND(Sufficient_data="Yes",Include_study="Yes",CF178&lt;&gt;""),CF:CF*('Moderator Analysis'!F:F-'Moderator Analysis'!J$29-'Moderator Analysis'!J$30*'Moderator Analysis'!E:E)^2,"")</f>
        <v/>
      </c>
      <c r="CN178" s="138"/>
      <c r="CO178" s="140"/>
      <c r="CP178" s="28" t="str">
        <f>IF(AND(Include_study="Yes",Sufficient_data="Yes"),1/'Publication Bias Analysis'!F178^2,"")</f>
        <v/>
      </c>
      <c r="CQ178" s="28" t="str">
        <f>IF(AND(Include_study="Yes",Sufficient_data="Yes"),1/('Publication Bias Analysis'!F:F^2+IF(Additional_model="Fixed effect",0,Calculations!DD$11)),"")</f>
        <v/>
      </c>
      <c r="CR178" s="28" t="str">
        <f>IF(AND(Include_study="Yes",Sufficient_data="Yes"),1/('Publication Bias Analysis'!F:F^2+IF(Additional_model="Fixed effect",0,'Publication Bias Analysis'!L$32)),"")</f>
        <v/>
      </c>
      <c r="CS178" s="28" t="str">
        <f>IF(AND(Include_study="Yes",Sufficient_data="Yes"),'Publication Bias Analysis'!E:E-IF(Trim_and_fill="Off",'Publication Bias Analysis'!I$29,'Publication Bias Analysis'!I$37),"")</f>
        <v/>
      </c>
      <c r="CT178" s="28" t="str">
        <f t="shared" si="343"/>
        <v/>
      </c>
      <c r="CU178" s="28" t="str">
        <f t="shared" si="344"/>
        <v/>
      </c>
      <c r="CV178" s="90" t="str">
        <f t="shared" si="345"/>
        <v/>
      </c>
      <c r="CW178" s="89" t="str">
        <f>IF(AND(Include_study="Yes",Sufficient_data="Yes"),CV:CV+IF(DH:DH&lt;0,-1,1)*COUNTIF(CV$2:CV177,CV:CV),"")</f>
        <v/>
      </c>
      <c r="CX178" s="89" t="str">
        <f>IF(AND(Include_study="Yes",Sufficient_data="Yes"),RANK(DL:DL,DL:DL,1)*IF(DK:DK&lt;0,-1,1)+IF(DK:DK&lt;0,-1,1)*COUNTIF(CV$2:CV177,CV:CV),"")</f>
        <v/>
      </c>
      <c r="CY178" s="89" t="str">
        <f>IF(AND(Include_study="Yes",Sufficient_data="Yes"),RANK(DO:DO,DO:DO,1)*IF(DN:DN&lt;0,-1,1)+IF(DN:DN&lt;0,-1,1)*COUNTIF(CV$2:CV177,CV:CV),"")</f>
        <v/>
      </c>
      <c r="CZ178" s="10" t="e">
        <f>IF(AND(Include_study="Yes",Sufficient_data="Yes"),'Publication Bias Analysis'!E:E,NA())</f>
        <v>#N/A</v>
      </c>
      <c r="DA178" s="40" t="e">
        <f>IF(AND(Include_study="Yes",Sufficient_data="Yes"),'Publication Bias Analysis'!F:F,NA())</f>
        <v>#N/A</v>
      </c>
      <c r="DG178" s="133"/>
      <c r="DH178" s="28" t="str">
        <f>IF(AND(Include_study="Yes",Sufficient_data="Yes"),IF('Publication Bias Analysis'!L$38="Left",CZ:CZ-'Publication Bias Analysis'!I$29,'Publication Bias Analysis'!I$29-'Publication Bias Analysis'!E:E),"")</f>
        <v/>
      </c>
      <c r="DI178" s="28" t="str">
        <f t="shared" si="308"/>
        <v/>
      </c>
      <c r="DJ178" s="40" t="str">
        <f>IF(AND(Include_study="Yes",Sufficient_data="Yes"),1/('Publication Bias Analysis'!F:F^2+IF(Additional_model="Fixed effect",0,$DS$6)),"")</f>
        <v/>
      </c>
      <c r="DK178" s="28" t="str">
        <f>IF(AND(Include_study="Yes",Sufficient_data="Yes"),IF('Publication Bias Analysis'!L$38="Left",CZ:CZ-DS$3,DS$3-'Publication Bias Analysis'!E:E),"")</f>
        <v/>
      </c>
      <c r="DL178" s="28" t="str">
        <f t="shared" si="309"/>
        <v/>
      </c>
      <c r="DM178" s="40" t="str">
        <f>IF(AND(DK178&lt;&gt;"",CW178&lt;=MAX(CW:CW)-DS$7),1/('Publication Bias Analysis'!F:F^2+IF(Additional_model="Fixed effect",0,$DS$13)),"")</f>
        <v/>
      </c>
      <c r="DN178" s="10" t="str">
        <f>IF(AND(Include_study="Yes",Sufficient_data="Yes"),IF('Publication Bias Analysis'!L$38="Left",CZ:CZ-DS$10,DS$10-CZ:CZ),"")</f>
        <v/>
      </c>
      <c r="DO178" s="10" t="str">
        <f t="shared" si="310"/>
        <v/>
      </c>
      <c r="DP178" s="40" t="str">
        <f t="shared" si="346"/>
        <v/>
      </c>
      <c r="EG178" s="133"/>
      <c r="EH178" s="10" t="str">
        <f t="shared" si="304"/>
        <v/>
      </c>
      <c r="EI178" s="40" t="str">
        <f>IF(AND(Include_study="Yes",Sufficient_data="Yes"),Z_score-('Publication Bias Analysis'!P$3+'Publication Bias Analysis'!P$4*Inverse_standard_error),"")</f>
        <v/>
      </c>
      <c r="EK178" s="133"/>
      <c r="EL178" s="10" t="str">
        <f>IF(AND(Include_study="Yes",Sufficient_data="Yes"),(CZ:CZ-SUMPRODUCT(Calculations!CP:CP,'Publication Bias Analysis'!E:E)/SUM(Calculations!CP:CP))/(SQRT(EM:EM)),"")</f>
        <v/>
      </c>
      <c r="EM178" s="10" t="str">
        <f>IF(AND(Include_study="Yes",Sufficient_data="Yes"),'Publication Bias Analysis'!F:F^2-1/(SUM(Calculations!CP:CP)),"")</f>
        <v/>
      </c>
      <c r="EN178" s="14" t="str">
        <f t="shared" si="311"/>
        <v/>
      </c>
      <c r="EO178" s="14" t="str">
        <f t="shared" si="312"/>
        <v/>
      </c>
      <c r="EP178" s="14" t="str">
        <f>IF(AND(Include_study="Yes",Sufficient_data="Yes"),COUNTIFS(EN$2:EN177,"&lt;"&amp;EN178,EO$2:EO177,"&lt;"&amp;EO178)+COUNTIFS(EN179:EN$201,"&lt;"&amp;EN178,EO179:EO$201,"&lt;"&amp;EO178)+COUNTIFS(EN$2:EN177,"&gt;"&amp;EN178,EO$2:EO177,"&gt;"&amp;EO178)+COUNTIFS(EN179:EN$201,"&gt;"&amp;EN178,EO179:EO$201,"&gt;"&amp;EO178),"")</f>
        <v/>
      </c>
      <c r="EQ178" s="83" t="str">
        <f>IF(AND(Include_study="Yes",Sufficient_data="Yes"),COUNTIFS(EN$2:EN177,"&lt;"&amp;EN178,EO$2:EO177,"&gt;"&amp;EO178)+COUNTIFS(EN179:EN$201,"&lt;"&amp;EN178,EO179:EO$201,"&gt;"&amp;EO178)+COUNTIFS(EN$2:EN177,"&gt;"&amp;EN178,EO$2:EO177,"&lt;"&amp;EO178)+COUNTIFS(EN179:EN$201,"&gt;"&amp;EN178,EO179:EO$201,"&lt;"&amp;EO178),"")</f>
        <v/>
      </c>
      <c r="ES178" s="133"/>
      <c r="EX178" s="133"/>
      <c r="EY178" s="10" t="e">
        <f t="shared" si="347"/>
        <v>#N/A</v>
      </c>
      <c r="EZ178" s="10" t="e">
        <f t="shared" si="348"/>
        <v>#N/A</v>
      </c>
      <c r="FA178" s="10" t="str">
        <f t="shared" si="349"/>
        <v/>
      </c>
      <c r="FB178" s="40" t="str">
        <f>IF(AND(Include_study="Yes",Sufficient_data="Yes"),Z_score-('Publication Bias Analysis'!AK206+'Publication Bias Analysis'!AK$31*Inverse_standard_error),"")</f>
        <v/>
      </c>
      <c r="FH178" s="133"/>
      <c r="FI178" s="14" t="str">
        <f>IF(Z_score&lt;&gt;"",RANK('Publication Bias Analysis'!AS:AS,'Publication Bias Analysis'!AS:AS,1)+COUNTIF('Publication Bias Analysis'!AS$2:AS177,'Publication Bias Analysis'!AS178),"")</f>
        <v/>
      </c>
      <c r="FJ178" s="10" t="str">
        <f t="shared" si="350"/>
        <v/>
      </c>
      <c r="FK178" s="10" t="e">
        <f>IF(AND(Include_study="Yes",Sufficient_data="Yes"),'Publication Bias Analysis'!AR178,NA())</f>
        <v>#N/A</v>
      </c>
      <c r="FL178" s="28" t="e">
        <f>IF(AND(Include_study="Yes",Sufficient_data="Yes"),'Publication Bias Analysis'!AS178,NA())</f>
        <v>#N/A</v>
      </c>
      <c r="FM178" s="10" t="str">
        <f>IF(AND(Include_study="Yes",Sufficient_data="Yes"),'Publication Bias Analysis'!AR:AR-AVERAGE('Publication Bias Analysis'!AR:AR),"")</f>
        <v/>
      </c>
      <c r="FN178" s="40" t="str">
        <f>IF(AND(Include_study="Yes",Sufficient_data="Yes"),FL:FL-('Publication Bias Analysis'!AV$30+FK:FK*'Publication Bias Analysis'!AV$31),"")</f>
        <v/>
      </c>
      <c r="FT178" s="133"/>
      <c r="FU178" s="10" t="str">
        <f t="shared" si="351"/>
        <v/>
      </c>
      <c r="FV178" s="19" t="str">
        <f t="shared" si="283"/>
        <v/>
      </c>
      <c r="FW178" s="40" t="str">
        <f t="shared" si="307"/>
        <v/>
      </c>
    </row>
    <row r="179" spans="1:179" x14ac:dyDescent="0.2">
      <c r="A179" s="129"/>
      <c r="B179" s="26" t="str">
        <f t="shared" si="255"/>
        <v/>
      </c>
      <c r="C179" s="26" t="str">
        <f>IF(B179&lt;&gt;"",IF(B179=0,COUNTIF(B$2:B178,0)+1,COUNTIF(B$2:B178,B179)+B179+COUNTIF(B:B,0)),"")</f>
        <v/>
      </c>
      <c r="D179" s="26" t="str">
        <f t="shared" si="313"/>
        <v/>
      </c>
      <c r="E179" s="10" t="str">
        <f>IF(AND(Sufficient_data="Yes",Include_study="Yes",Input!Study_name&lt;&gt;""),Input!Study_name,"")</f>
        <v/>
      </c>
      <c r="F179" s="10" t="str">
        <f>IF(AND(Sufficient_data="Yes",Include_study="Yes"),Input!Correlation,"")</f>
        <v/>
      </c>
      <c r="G179" s="10" t="str">
        <f t="shared" si="314"/>
        <v/>
      </c>
      <c r="H179" s="10" t="str">
        <f>IF(AND(Sufficient_data="Yes",Include_study="Yes"),Input!Number_of_subjects,"")</f>
        <v/>
      </c>
      <c r="I179" s="10" t="str">
        <f t="shared" si="315"/>
        <v/>
      </c>
      <c r="J179" s="10" t="str">
        <f t="shared" si="316"/>
        <v/>
      </c>
      <c r="K179" s="10" t="str">
        <f t="shared" si="317"/>
        <v/>
      </c>
      <c r="L179" s="10" t="str">
        <f t="shared" si="318"/>
        <v/>
      </c>
      <c r="M179" s="10" t="str">
        <f t="shared" si="319"/>
        <v/>
      </c>
      <c r="N179" s="10" t="str">
        <f t="shared" si="320"/>
        <v/>
      </c>
      <c r="O179" s="106" t="str">
        <f t="shared" si="321"/>
        <v/>
      </c>
      <c r="P179" s="68" t="str">
        <f t="shared" si="322"/>
        <v/>
      </c>
      <c r="R179" s="57" t="e">
        <f t="shared" si="323"/>
        <v>#N/A</v>
      </c>
      <c r="S179" s="10" t="e">
        <f t="shared" si="324"/>
        <v>#N/A</v>
      </c>
      <c r="T179" s="40" t="e">
        <f t="shared" si="325"/>
        <v>#N/A</v>
      </c>
      <c r="Y179" s="129"/>
      <c r="Z179" s="26" t="str">
        <f t="shared" si="326"/>
        <v/>
      </c>
      <c r="AA179" s="26" t="str">
        <f>IF(AND(Sufficient_data="Yes",Include_study="Yes",Input!Study_name&lt;&gt;"",Subgroup&lt;&gt;""),Input!Study_name,"")</f>
        <v/>
      </c>
      <c r="AB179" s="10" t="str">
        <f t="shared" si="327"/>
        <v/>
      </c>
      <c r="AC179" s="10" t="str">
        <f>IF(AND(Sufficient_data="Yes",Include_study="Yes",Subgroup&lt;&gt;""),Input!Correlation,"")</f>
        <v/>
      </c>
      <c r="AD179" s="10" t="str">
        <f t="shared" si="256"/>
        <v/>
      </c>
      <c r="AE179" s="10" t="str">
        <f t="shared" si="328"/>
        <v/>
      </c>
      <c r="AF179" s="10" t="str">
        <f t="shared" si="257"/>
        <v/>
      </c>
      <c r="AG179" s="10" t="str">
        <f t="shared" si="329"/>
        <v/>
      </c>
      <c r="AH179" s="4" t="str">
        <f t="shared" si="258"/>
        <v/>
      </c>
      <c r="AI179" s="35" t="str">
        <f t="shared" si="330"/>
        <v/>
      </c>
      <c r="AJ179" s="108" t="str">
        <f t="shared" si="331"/>
        <v/>
      </c>
      <c r="AK179" s="68" t="str">
        <f t="shared" si="332"/>
        <v/>
      </c>
      <c r="AL179" s="9"/>
      <c r="AM179" s="57" t="e">
        <f t="shared" si="259"/>
        <v>#N/A</v>
      </c>
      <c r="AN179" s="10" t="e">
        <f t="shared" si="260"/>
        <v>#N/A</v>
      </c>
      <c r="AO179" s="40" t="e">
        <f t="shared" si="261"/>
        <v>#N/A</v>
      </c>
      <c r="AP179" s="9"/>
      <c r="AQ179" s="71" t="str">
        <f t="shared" si="262"/>
        <v/>
      </c>
      <c r="AR179" s="10" t="str">
        <f>IF(AND(Sufficient_data="Yes",Include_study="Yes",Subgroup&lt;&gt;""),IF(COUNTIFS(Input!F$2:F178,"="&amp;"Yes",Input!C$2:C178,"="&amp;"Yes",Input!G$2:G178,"="&amp;Subgroup)&gt;0,"",Subgroup),"")</f>
        <v/>
      </c>
      <c r="AS179" s="26" t="str">
        <f t="shared" si="263"/>
        <v/>
      </c>
      <c r="AT179" s="14" t="str">
        <f t="shared" si="264"/>
        <v/>
      </c>
      <c r="AU179" s="10" t="str">
        <f t="shared" si="265"/>
        <v/>
      </c>
      <c r="AV179" s="19" t="str">
        <f t="shared" si="266"/>
        <v/>
      </c>
      <c r="AW179" s="10" t="str">
        <f t="shared" si="267"/>
        <v/>
      </c>
      <c r="AX179" s="10" t="str">
        <f t="shared" si="268"/>
        <v/>
      </c>
      <c r="AY179" s="10" t="str">
        <f t="shared" si="333"/>
        <v/>
      </c>
      <c r="AZ179" s="10" t="str">
        <f t="shared" si="269"/>
        <v/>
      </c>
      <c r="BA179" s="10" t="str">
        <f t="shared" si="270"/>
        <v/>
      </c>
      <c r="BB179" s="10" t="str">
        <f t="shared" si="334"/>
        <v/>
      </c>
      <c r="BC179" s="10" t="str">
        <f t="shared" si="271"/>
        <v/>
      </c>
      <c r="BD179" s="26" t="str">
        <f t="shared" si="272"/>
        <v/>
      </c>
      <c r="BE179" s="10" t="str">
        <f t="shared" si="335"/>
        <v/>
      </c>
      <c r="BF179" s="10" t="str">
        <f t="shared" si="336"/>
        <v/>
      </c>
      <c r="BG179" s="10" t="str">
        <f t="shared" si="273"/>
        <v/>
      </c>
      <c r="BH179" s="10" t="str">
        <f t="shared" si="274"/>
        <v/>
      </c>
      <c r="BI179" s="10" t="str">
        <f t="shared" si="337"/>
        <v/>
      </c>
      <c r="BJ179" s="10" t="str">
        <f t="shared" si="338"/>
        <v/>
      </c>
      <c r="BK179" s="10" t="str">
        <f t="shared" si="275"/>
        <v/>
      </c>
      <c r="BL179" s="10" t="str">
        <f t="shared" si="276"/>
        <v/>
      </c>
      <c r="BM179" s="10" t="str">
        <f t="shared" si="277"/>
        <v/>
      </c>
      <c r="BN179" s="10" t="e">
        <f t="shared" si="278"/>
        <v>#N/A</v>
      </c>
      <c r="BO179" s="10" t="str">
        <f t="shared" si="279"/>
        <v/>
      </c>
      <c r="BP179" s="10" t="str">
        <f t="shared" si="280"/>
        <v/>
      </c>
      <c r="BQ179" s="10" t="str">
        <f t="shared" si="339"/>
        <v/>
      </c>
      <c r="BR179" s="28" t="str">
        <f t="shared" si="281"/>
        <v/>
      </c>
      <c r="BS179" s="40" t="str">
        <f t="shared" si="306"/>
        <v/>
      </c>
      <c r="BX179" s="138"/>
      <c r="BY179" s="10" t="e">
        <f t="shared" si="340"/>
        <v>#N/A</v>
      </c>
      <c r="BZ179" s="10" t="e">
        <f t="shared" si="341"/>
        <v>#N/A</v>
      </c>
      <c r="CA179" s="10" t="str">
        <f t="shared" si="342"/>
        <v/>
      </c>
      <c r="CB179" s="10" t="str">
        <f>IF(AND(Sufficient_data="Yes",Include_study="Yes",Moderator&lt;&gt;""),'Moderator Analysis'!F:F-CL$2,"")</f>
        <v/>
      </c>
      <c r="CC179" s="10" t="str">
        <f>IF(AND(Sufficient_data="Yes",Include_study="Yes",Moderator&lt;&gt;""),'Moderator Analysis'!E:E-CL$3,"")</f>
        <v/>
      </c>
      <c r="CD179" s="40" t="str">
        <f>IF(AND(Sufficient_data="Yes",Include_study="Yes",Moderator&lt;&gt;""),CA:CA*('Moderator Analysis'!F:F-CL$5-CL$4*'Moderator Analysis'!E:E)^2,"")</f>
        <v/>
      </c>
      <c r="CE179" s="9"/>
      <c r="CF179" s="75" t="str">
        <f t="shared" si="282"/>
        <v/>
      </c>
      <c r="CG179" s="18" t="str">
        <f>IF(AND(Sufficient_data="Yes",Include_study="Yes",CF179&lt;&gt;""),'Moderator Analysis'!F:F-'Moderator Analysis'!J$37,"")</f>
        <v/>
      </c>
      <c r="CH179" s="18" t="str">
        <f>IF(AND(Sufficient_data="Yes",Include_study="Yes",CF179&lt;&gt;""),'Moderator Analysis'!E:E-SUMPRODUCT('Moderator Analysis'!E:E,CF:CF)/SUM(CF:CF),"")</f>
        <v/>
      </c>
      <c r="CI179" s="79" t="str">
        <f>IF(AND(Sufficient_data="Yes",Include_study="Yes",CF179&lt;&gt;""),CF:CF*('Moderator Analysis'!F:F-'Moderator Analysis'!J$29-'Moderator Analysis'!J$30*'Moderator Analysis'!E:E)^2,"")</f>
        <v/>
      </c>
      <c r="CN179" s="138"/>
      <c r="CO179" s="140"/>
      <c r="CP179" s="28" t="str">
        <f>IF(AND(Include_study="Yes",Sufficient_data="Yes"),1/'Publication Bias Analysis'!F179^2,"")</f>
        <v/>
      </c>
      <c r="CQ179" s="28" t="str">
        <f>IF(AND(Include_study="Yes",Sufficient_data="Yes"),1/('Publication Bias Analysis'!F:F^2+IF(Additional_model="Fixed effect",0,Calculations!DD$11)),"")</f>
        <v/>
      </c>
      <c r="CR179" s="28" t="str">
        <f>IF(AND(Include_study="Yes",Sufficient_data="Yes"),1/('Publication Bias Analysis'!F:F^2+IF(Additional_model="Fixed effect",0,'Publication Bias Analysis'!L$32)),"")</f>
        <v/>
      </c>
      <c r="CS179" s="28" t="str">
        <f>IF(AND(Include_study="Yes",Sufficient_data="Yes"),'Publication Bias Analysis'!E:E-IF(Trim_and_fill="Off",'Publication Bias Analysis'!I$29,'Publication Bias Analysis'!I$37),"")</f>
        <v/>
      </c>
      <c r="CT179" s="28" t="str">
        <f t="shared" si="343"/>
        <v/>
      </c>
      <c r="CU179" s="28" t="str">
        <f t="shared" si="344"/>
        <v/>
      </c>
      <c r="CV179" s="90" t="str">
        <f t="shared" si="345"/>
        <v/>
      </c>
      <c r="CW179" s="89" t="str">
        <f>IF(AND(Include_study="Yes",Sufficient_data="Yes"),CV:CV+IF(DH:DH&lt;0,-1,1)*COUNTIF(CV$2:CV178,CV:CV),"")</f>
        <v/>
      </c>
      <c r="CX179" s="89" t="str">
        <f>IF(AND(Include_study="Yes",Sufficient_data="Yes"),RANK(DL:DL,DL:DL,1)*IF(DK:DK&lt;0,-1,1)+IF(DK:DK&lt;0,-1,1)*COUNTIF(CV$2:CV178,CV:CV),"")</f>
        <v/>
      </c>
      <c r="CY179" s="89" t="str">
        <f>IF(AND(Include_study="Yes",Sufficient_data="Yes"),RANK(DO:DO,DO:DO,1)*IF(DN:DN&lt;0,-1,1)+IF(DN:DN&lt;0,-1,1)*COUNTIF(CV$2:CV178,CV:CV),"")</f>
        <v/>
      </c>
      <c r="CZ179" s="10" t="e">
        <f>IF(AND(Include_study="Yes",Sufficient_data="Yes"),'Publication Bias Analysis'!E:E,NA())</f>
        <v>#N/A</v>
      </c>
      <c r="DA179" s="40" t="e">
        <f>IF(AND(Include_study="Yes",Sufficient_data="Yes"),'Publication Bias Analysis'!F:F,NA())</f>
        <v>#N/A</v>
      </c>
      <c r="DG179" s="133"/>
      <c r="DH179" s="28" t="str">
        <f>IF(AND(Include_study="Yes",Sufficient_data="Yes"),IF('Publication Bias Analysis'!L$38="Left",CZ:CZ-'Publication Bias Analysis'!I$29,'Publication Bias Analysis'!I$29-'Publication Bias Analysis'!E:E),"")</f>
        <v/>
      </c>
      <c r="DI179" s="28" t="str">
        <f t="shared" si="308"/>
        <v/>
      </c>
      <c r="DJ179" s="40" t="str">
        <f>IF(AND(Include_study="Yes",Sufficient_data="Yes"),1/('Publication Bias Analysis'!F:F^2+IF(Additional_model="Fixed effect",0,$DS$6)),"")</f>
        <v/>
      </c>
      <c r="DK179" s="28" t="str">
        <f>IF(AND(Include_study="Yes",Sufficient_data="Yes"),IF('Publication Bias Analysis'!L$38="Left",CZ:CZ-DS$3,DS$3-'Publication Bias Analysis'!E:E),"")</f>
        <v/>
      </c>
      <c r="DL179" s="28" t="str">
        <f t="shared" si="309"/>
        <v/>
      </c>
      <c r="DM179" s="40" t="str">
        <f>IF(AND(DK179&lt;&gt;"",CW179&lt;=MAX(CW:CW)-DS$7),1/('Publication Bias Analysis'!F:F^2+IF(Additional_model="Fixed effect",0,$DS$13)),"")</f>
        <v/>
      </c>
      <c r="DN179" s="10" t="str">
        <f>IF(AND(Include_study="Yes",Sufficient_data="Yes"),IF('Publication Bias Analysis'!L$38="Left",CZ:CZ-DS$10,DS$10-CZ:CZ),"")</f>
        <v/>
      </c>
      <c r="DO179" s="10" t="str">
        <f t="shared" si="310"/>
        <v/>
      </c>
      <c r="DP179" s="40" t="str">
        <f t="shared" si="346"/>
        <v/>
      </c>
      <c r="EG179" s="133"/>
      <c r="EH179" s="10" t="str">
        <f t="shared" si="304"/>
        <v/>
      </c>
      <c r="EI179" s="40" t="str">
        <f>IF(AND(Include_study="Yes",Sufficient_data="Yes"),Z_score-('Publication Bias Analysis'!P$3+'Publication Bias Analysis'!P$4*Inverse_standard_error),"")</f>
        <v/>
      </c>
      <c r="EK179" s="133"/>
      <c r="EL179" s="10" t="str">
        <f>IF(AND(Include_study="Yes",Sufficient_data="Yes"),(CZ:CZ-SUMPRODUCT(Calculations!CP:CP,'Publication Bias Analysis'!E:E)/SUM(Calculations!CP:CP))/(SQRT(EM:EM)),"")</f>
        <v/>
      </c>
      <c r="EM179" s="10" t="str">
        <f>IF(AND(Include_study="Yes",Sufficient_data="Yes"),'Publication Bias Analysis'!F:F^2-1/(SUM(Calculations!CP:CP)),"")</f>
        <v/>
      </c>
      <c r="EN179" s="14" t="str">
        <f t="shared" si="311"/>
        <v/>
      </c>
      <c r="EO179" s="14" t="str">
        <f t="shared" si="312"/>
        <v/>
      </c>
      <c r="EP179" s="14" t="str">
        <f>IF(AND(Include_study="Yes",Sufficient_data="Yes"),COUNTIFS(EN$2:EN178,"&lt;"&amp;EN179,EO$2:EO178,"&lt;"&amp;EO179)+COUNTIFS(EN180:EN$201,"&lt;"&amp;EN179,EO180:EO$201,"&lt;"&amp;EO179)+COUNTIFS(EN$2:EN178,"&gt;"&amp;EN179,EO$2:EO178,"&gt;"&amp;EO179)+COUNTIFS(EN180:EN$201,"&gt;"&amp;EN179,EO180:EO$201,"&gt;"&amp;EO179),"")</f>
        <v/>
      </c>
      <c r="EQ179" s="83" t="str">
        <f>IF(AND(Include_study="Yes",Sufficient_data="Yes"),COUNTIFS(EN$2:EN178,"&lt;"&amp;EN179,EO$2:EO178,"&gt;"&amp;EO179)+COUNTIFS(EN180:EN$201,"&lt;"&amp;EN179,EO180:EO$201,"&gt;"&amp;EO179)+COUNTIFS(EN$2:EN178,"&gt;"&amp;EN179,EO$2:EO178,"&lt;"&amp;EO179)+COUNTIFS(EN180:EN$201,"&gt;"&amp;EN179,EO180:EO$201,"&lt;"&amp;EO179),"")</f>
        <v/>
      </c>
      <c r="ES179" s="133"/>
      <c r="EX179" s="133"/>
      <c r="EY179" s="10" t="e">
        <f t="shared" si="347"/>
        <v>#N/A</v>
      </c>
      <c r="EZ179" s="10" t="e">
        <f t="shared" si="348"/>
        <v>#N/A</v>
      </c>
      <c r="FA179" s="10" t="str">
        <f t="shared" si="349"/>
        <v/>
      </c>
      <c r="FB179" s="40" t="str">
        <f>IF(AND(Include_study="Yes",Sufficient_data="Yes"),Z_score-('Publication Bias Analysis'!AK207+'Publication Bias Analysis'!AK$31*Inverse_standard_error),"")</f>
        <v/>
      </c>
      <c r="FH179" s="133"/>
      <c r="FI179" s="14" t="str">
        <f>IF(Z_score&lt;&gt;"",RANK('Publication Bias Analysis'!AS:AS,'Publication Bias Analysis'!AS:AS,1)+COUNTIF('Publication Bias Analysis'!AS$2:AS178,'Publication Bias Analysis'!AS179),"")</f>
        <v/>
      </c>
      <c r="FJ179" s="10" t="str">
        <f t="shared" si="350"/>
        <v/>
      </c>
      <c r="FK179" s="10" t="e">
        <f>IF(AND(Include_study="Yes",Sufficient_data="Yes"),'Publication Bias Analysis'!AR179,NA())</f>
        <v>#N/A</v>
      </c>
      <c r="FL179" s="28" t="e">
        <f>IF(AND(Include_study="Yes",Sufficient_data="Yes"),'Publication Bias Analysis'!AS179,NA())</f>
        <v>#N/A</v>
      </c>
      <c r="FM179" s="10" t="str">
        <f>IF(AND(Include_study="Yes",Sufficient_data="Yes"),'Publication Bias Analysis'!AR:AR-AVERAGE('Publication Bias Analysis'!AR:AR),"")</f>
        <v/>
      </c>
      <c r="FN179" s="40" t="str">
        <f>IF(AND(Include_study="Yes",Sufficient_data="Yes"),FL:FL-('Publication Bias Analysis'!AV$30+FK:FK*'Publication Bias Analysis'!AV$31),"")</f>
        <v/>
      </c>
      <c r="FT179" s="133"/>
      <c r="FU179" s="10" t="str">
        <f t="shared" si="351"/>
        <v/>
      </c>
      <c r="FV179" s="19" t="str">
        <f t="shared" si="283"/>
        <v/>
      </c>
      <c r="FW179" s="40" t="str">
        <f t="shared" si="307"/>
        <v/>
      </c>
    </row>
    <row r="180" spans="1:179" x14ac:dyDescent="0.2">
      <c r="A180" s="129"/>
      <c r="B180" s="26" t="str">
        <f t="shared" ref="B180:B201" si="352">IF(AND(Sufficient_data="Yes",Include_study="Yes"),IF(AND(Sort_By=$E$1,Order="Ascending"),COUNTIFS(Include_study,"Yes",Sufficient_data,"Yes",Study_name,"&lt;"&amp;Study_name)+1,IF(AND(Sort_By=$E$1,Order="Descending"),COUNTIF(Study_name,"&gt;"&amp;Study_name)-IF(Study_name&lt;"Study name",1,0),RANK(IF(Sort_By=$D$1,D:D,IF(Sort_By=$F$1,Correlation,IF(Sort_By=$G$1,rz,IF(Sort_By=$H$1,Number_of_subjects,IF(Sort_By=$I$1,Varz,IF(Sort_By=$J$1,SEz,IF(Sort_By=$K$1,Weightf,IF(Sort_By=$L$1,Weightr,"")))))))),IF(Sort_By=$D$1,D:D,IF(Sort_By=$F$1,Correlation,IF(Sort_By=$G$1,rz,IF(Sort_By=$H$1,Number_of_subjects,IF(Sort_By=$I$1,Varz,IF(Sort_By=$J$1,SEz,IF(Sort_By=$K$1,Weightf,IF(Sort_By=$L$1,Weightr,"")))))))),IF(Order="Descending",0,1)))),"")</f>
        <v/>
      </c>
      <c r="C180" s="26" t="str">
        <f>IF(B180&lt;&gt;"",IF(B180=0,COUNTIF(B$2:B179,0)+1,COUNTIF(B$2:B179,B180)+B180+COUNTIF(B:B,0)),"")</f>
        <v/>
      </c>
      <c r="D180" s="26" t="str">
        <f t="shared" si="313"/>
        <v/>
      </c>
      <c r="E180" s="10" t="str">
        <f>IF(AND(Sufficient_data="Yes",Include_study="Yes",Input!Study_name&lt;&gt;""),Input!Study_name,"")</f>
        <v/>
      </c>
      <c r="F180" s="10" t="str">
        <f>IF(AND(Sufficient_data="Yes",Include_study="Yes"),Input!Correlation,"")</f>
        <v/>
      </c>
      <c r="G180" s="10" t="str">
        <f t="shared" si="314"/>
        <v/>
      </c>
      <c r="H180" s="10" t="str">
        <f>IF(AND(Sufficient_data="Yes",Include_study="Yes"),Input!Number_of_subjects,"")</f>
        <v/>
      </c>
      <c r="I180" s="10" t="str">
        <f t="shared" si="315"/>
        <v/>
      </c>
      <c r="J180" s="10" t="str">
        <f t="shared" si="316"/>
        <v/>
      </c>
      <c r="K180" s="10" t="str">
        <f t="shared" si="317"/>
        <v/>
      </c>
      <c r="L180" s="10" t="str">
        <f t="shared" si="318"/>
        <v/>
      </c>
      <c r="M180" s="10" t="str">
        <f t="shared" si="319"/>
        <v/>
      </c>
      <c r="N180" s="10" t="str">
        <f t="shared" si="320"/>
        <v/>
      </c>
      <c r="O180" s="106" t="str">
        <f t="shared" si="321"/>
        <v/>
      </c>
      <c r="P180" s="68" t="str">
        <f t="shared" si="322"/>
        <v/>
      </c>
      <c r="R180" s="57" t="e">
        <f t="shared" si="323"/>
        <v>#N/A</v>
      </c>
      <c r="S180" s="10" t="e">
        <f t="shared" si="324"/>
        <v>#N/A</v>
      </c>
      <c r="T180" s="40" t="e">
        <f t="shared" si="325"/>
        <v>#N/A</v>
      </c>
      <c r="Y180" s="129"/>
      <c r="Z180" s="26" t="str">
        <f t="shared" si="326"/>
        <v/>
      </c>
      <c r="AA180" s="26" t="str">
        <f>IF(AND(Sufficient_data="Yes",Include_study="Yes",Input!Study_name&lt;&gt;"",Subgroup&lt;&gt;""),Input!Study_name,"")</f>
        <v/>
      </c>
      <c r="AB180" s="10" t="str">
        <f t="shared" si="327"/>
        <v/>
      </c>
      <c r="AC180" s="10" t="str">
        <f>IF(AND(Sufficient_data="Yes",Include_study="Yes",Subgroup&lt;&gt;""),Input!Correlation,"")</f>
        <v/>
      </c>
      <c r="AD180" s="10" t="str">
        <f t="shared" ref="AD180:AD201" si="353">IF(AND(Include_study="Yes",Sufficient_data="Yes",Subgroup&lt;&gt;""),FISHER(AC180),"")</f>
        <v/>
      </c>
      <c r="AE180" s="10" t="str">
        <f t="shared" si="328"/>
        <v/>
      </c>
      <c r="AF180" s="10" t="str">
        <f t="shared" ref="AF180:AF201" si="354">IF(AND(Include_study="Yes",Sufficient_data="Yes",Subgroup&lt;&gt;""),1/AE180^2,"")</f>
        <v/>
      </c>
      <c r="AG180" s="10" t="str">
        <f t="shared" si="329"/>
        <v/>
      </c>
      <c r="AH180" s="4" t="str">
        <f t="shared" ref="AH180:AH201" si="355">IF(AND(Sufficient_data="Yes",Include_study="Yes"),IF(Subgroup&lt;&gt;"",AG180/SUMIF(Subgroup,Subgroup,AG:AG),""),"")</f>
        <v/>
      </c>
      <c r="AI180" s="35" t="str">
        <f t="shared" si="330"/>
        <v/>
      </c>
      <c r="AJ180" s="108" t="str">
        <f t="shared" si="331"/>
        <v/>
      </c>
      <c r="AK180" s="68" t="str">
        <f t="shared" si="332"/>
        <v/>
      </c>
      <c r="AL180" s="9"/>
      <c r="AM180" s="57" t="e">
        <f t="shared" ref="AM180:AM201" si="356">IF(AND(Sufficient_data="Yes",Include_study="Yes",Subgroup&lt;&gt;""),AC:AC,NA())</f>
        <v>#N/A</v>
      </c>
      <c r="AN180" s="10" t="e">
        <f t="shared" ref="AN180:AN201" si="357">IF(AND(Sufficient_data="Yes",Include_study="Yes",Subgroup&lt;&gt;""),AC:AC-AI:AI,NA())</f>
        <v>#N/A</v>
      </c>
      <c r="AO180" s="40" t="e">
        <f t="shared" ref="AO180:AO201" si="358">IF(AND(Sufficient_data="Yes",Include_study="Yes",Subgroup&lt;&gt;""),AJ:AJ-AC:AC,NA())</f>
        <v>#N/A</v>
      </c>
      <c r="AP180" s="9"/>
      <c r="AQ180" s="71" t="str">
        <f t="shared" ref="AQ180:AQ201" si="359">IF(AR180&lt;&gt;"",SUMIFS(AT:AT,AU:AU,"&gt;="&amp;0,AR:AR,"&lt;"&amp;AR180)+AT180+AS180,"")</f>
        <v/>
      </c>
      <c r="AR180" s="10" t="str">
        <f>IF(AND(Sufficient_data="Yes",Include_study="Yes",Subgroup&lt;&gt;""),IF(COUNTIFS(Input!F$2:F179,"="&amp;"Yes",Input!C$2:C179,"="&amp;"Yes",Input!G$2:G179,"="&amp;Subgroup)&gt;0,"",Subgroup),"")</f>
        <v/>
      </c>
      <c r="AS180" s="26" t="str">
        <f t="shared" ref="AS180:AS201" si="360">IF(AR180&lt;&gt;"",(COUNTIFS(AU:AU,"&gt;="&amp;0,AR:AR,"&lt;"&amp;AR180)+1),"")</f>
        <v/>
      </c>
      <c r="AT180" s="14" t="str">
        <f t="shared" ref="AT180:AT201" si="361">IF(AR180&lt;&gt;"",COUNTIFS(Include_study,"Yes",Sufficient_data,"Yes",Subgroup,AR180),"")</f>
        <v/>
      </c>
      <c r="AU180" s="10" t="str">
        <f t="shared" ref="AU180:AU201" si="362">IF(AND(AR180&lt;&gt;"",SUMIF(Subgroup,AR180,AF:AF)&gt;0),MAX(0,SUMPRODUCT(--(Subgroup=AR180),AF:AF,AD:AD,AD:AD)-(SUMPRODUCT(--(Subgroup=AR180),AF:AF,AD:AD)^2/SUMIF(Subgroup,AR180,AF:AF))),"")</f>
        <v/>
      </c>
      <c r="AV180" s="19" t="str">
        <f t="shared" ref="AV180:AV201" si="363">IF(AU180&lt;&gt;"",CHIDIST(AU180,AT180-1),"")</f>
        <v/>
      </c>
      <c r="AW180" s="10" t="str">
        <f t="shared" ref="AW180:AW201" si="364">IF(AU180&lt;&gt;"",MAX(0,(AU180-(AT180-1))/AU180),"")</f>
        <v/>
      </c>
      <c r="AX180" s="10" t="str">
        <f t="shared" ref="AX180:AX201" si="365">IF(AU180&lt;&gt;"",SUMIF(Subgroup,AR180,AF:AF)-SUMPRODUCT(--(Subgroup=AR180),AF:AF,AF:AF)/SUMIF(Subgroup,AR180,AF:AF),"")</f>
        <v/>
      </c>
      <c r="AY180" s="10" t="str">
        <f t="shared" si="333"/>
        <v/>
      </c>
      <c r="AZ180" s="10" t="str">
        <f t="shared" ref="AZ180:AZ201" si="366">IF(AY180&lt;&gt;"",SQRT(AY180),"")</f>
        <v/>
      </c>
      <c r="BA180" s="10" t="str">
        <f t="shared" ref="BA180:BA201" si="367">IF(AU180&lt;&gt;"",SUMPRODUCT(--(Subgroup=AR180),AG:AG,AD:AD)/SUMIF(Subgroup,AR180,AG:AG),"")</f>
        <v/>
      </c>
      <c r="BB180" s="10" t="str">
        <f t="shared" si="334"/>
        <v/>
      </c>
      <c r="BC180" s="10" t="str">
        <f t="shared" ref="BC180:BC201" si="368">IF(AU180&lt;&gt;"",FISHERINV(BA180),"")</f>
        <v/>
      </c>
      <c r="BD180" s="26" t="str">
        <f t="shared" ref="BD180:BD201" si="369">IF(AR180&lt;&gt;"",SUMIFS(Number_of_subjects,Subgroup,"="&amp;AR180,Include_study,"Yes",Sufficient_data,"Yes"),"")</f>
        <v/>
      </c>
      <c r="BE180" s="10" t="str">
        <f t="shared" si="335"/>
        <v/>
      </c>
      <c r="BF180" s="10" t="str">
        <f t="shared" si="336"/>
        <v/>
      </c>
      <c r="BG180" s="10" t="str">
        <f t="shared" ref="BG180:BG201" si="370">IF(AU180&lt;&gt;"",BC180-BE180,"")</f>
        <v/>
      </c>
      <c r="BH180" s="10" t="str">
        <f t="shared" ref="BH180:BH201" si="371">IF(AU180&lt;&gt;"",BF180-BC180,"")</f>
        <v/>
      </c>
      <c r="BI180" s="10" t="str">
        <f t="shared" si="337"/>
        <v/>
      </c>
      <c r="BJ180" s="10" t="str">
        <f t="shared" si="338"/>
        <v/>
      </c>
      <c r="BK180" s="10" t="str">
        <f t="shared" ref="BK180:BK201" si="372">IF(AU180&lt;&gt;"",BC180-BI180,"")</f>
        <v/>
      </c>
      <c r="BL180" s="10" t="str">
        <f t="shared" ref="BL180:BL201" si="373">IF(AU180&lt;&gt;"",BJ180-BC180,"")</f>
        <v/>
      </c>
      <c r="BM180" s="10" t="str">
        <f t="shared" ref="BM180:BM201" si="374">IF(AU180&lt;&gt;"",SUMPRODUCT(--(Subgroup=AR180),AG:AG,rz,rz)-(SUMPRODUCT(--(Subgroup=AR180),AG:AG,rz)^2/SUMIF(Subgroup,AR180,AG:AG)),"")</f>
        <v/>
      </c>
      <c r="BN180" s="10" t="e">
        <f t="shared" ref="BN180:BN201" si="375">IF(AU180&lt;&gt;"",BC180,NA())</f>
        <v>#N/A</v>
      </c>
      <c r="BO180" s="10" t="str">
        <f t="shared" ref="BO180:BO201" si="376">IF(AU180&lt;&gt;"",(BQ180/SUM(BQ:BQ)),"")</f>
        <v/>
      </c>
      <c r="BP180" s="10" t="str">
        <f t="shared" ref="BP180:BP201" si="377">IF(AR180&lt;&gt;"",1/(BB180^2),"")</f>
        <v/>
      </c>
      <c r="BQ180" s="10" t="str">
        <f t="shared" si="339"/>
        <v/>
      </c>
      <c r="BR180" s="28" t="str">
        <f t="shared" ref="BR180:BR201" si="378">IF(AU180&lt;&gt;"",(BV$2-BA180)^2*BQ180,"")</f>
        <v/>
      </c>
      <c r="BS180" s="40" t="str">
        <f t="shared" si="306"/>
        <v/>
      </c>
      <c r="BX180" s="138"/>
      <c r="BY180" s="10" t="e">
        <f t="shared" si="340"/>
        <v>#N/A</v>
      </c>
      <c r="BZ180" s="10" t="e">
        <f t="shared" si="341"/>
        <v>#N/A</v>
      </c>
      <c r="CA180" s="10" t="str">
        <f t="shared" si="342"/>
        <v/>
      </c>
      <c r="CB180" s="10" t="str">
        <f>IF(AND(Sufficient_data="Yes",Include_study="Yes",Moderator&lt;&gt;""),'Moderator Analysis'!F:F-CL$2,"")</f>
        <v/>
      </c>
      <c r="CC180" s="10" t="str">
        <f>IF(AND(Sufficient_data="Yes",Include_study="Yes",Moderator&lt;&gt;""),'Moderator Analysis'!E:E-CL$3,"")</f>
        <v/>
      </c>
      <c r="CD180" s="40" t="str">
        <f>IF(AND(Sufficient_data="Yes",Include_study="Yes",Moderator&lt;&gt;""),CA:CA*('Moderator Analysis'!F:F-CL$5-CL$4*'Moderator Analysis'!E:E)^2,"")</f>
        <v/>
      </c>
      <c r="CE180" s="9"/>
      <c r="CF180" s="75" t="str">
        <f t="shared" ref="CF180:CF201" si="379">IF(AND(Sufficient_data="Yes",Include_study="Yes",Moderator&lt;&gt;""),1/(Varz+CL$7),"")</f>
        <v/>
      </c>
      <c r="CG180" s="18" t="str">
        <f>IF(AND(Sufficient_data="Yes",Include_study="Yes",CF180&lt;&gt;""),'Moderator Analysis'!F:F-'Moderator Analysis'!J$37,"")</f>
        <v/>
      </c>
      <c r="CH180" s="18" t="str">
        <f>IF(AND(Sufficient_data="Yes",Include_study="Yes",CF180&lt;&gt;""),'Moderator Analysis'!E:E-SUMPRODUCT('Moderator Analysis'!E:E,CF:CF)/SUM(CF:CF),"")</f>
        <v/>
      </c>
      <c r="CI180" s="79" t="str">
        <f>IF(AND(Sufficient_data="Yes",Include_study="Yes",CF180&lt;&gt;""),CF:CF*('Moderator Analysis'!F:F-'Moderator Analysis'!J$29-'Moderator Analysis'!J$30*'Moderator Analysis'!E:E)^2,"")</f>
        <v/>
      </c>
      <c r="CN180" s="138"/>
      <c r="CO180" s="140"/>
      <c r="CP180" s="28" t="str">
        <f>IF(AND(Include_study="Yes",Sufficient_data="Yes"),1/'Publication Bias Analysis'!F180^2,"")</f>
        <v/>
      </c>
      <c r="CQ180" s="28" t="str">
        <f>IF(AND(Include_study="Yes",Sufficient_data="Yes"),1/('Publication Bias Analysis'!F:F^2+IF(Additional_model="Fixed effect",0,Calculations!DD$11)),"")</f>
        <v/>
      </c>
      <c r="CR180" s="28" t="str">
        <f>IF(AND(Include_study="Yes",Sufficient_data="Yes"),1/('Publication Bias Analysis'!F:F^2+IF(Additional_model="Fixed effect",0,'Publication Bias Analysis'!L$32)),"")</f>
        <v/>
      </c>
      <c r="CS180" s="28" t="str">
        <f>IF(AND(Include_study="Yes",Sufficient_data="Yes"),'Publication Bias Analysis'!E:E-IF(Trim_and_fill="Off",'Publication Bias Analysis'!I$29,'Publication Bias Analysis'!I$37),"")</f>
        <v/>
      </c>
      <c r="CT180" s="28" t="str">
        <f t="shared" si="343"/>
        <v/>
      </c>
      <c r="CU180" s="28" t="str">
        <f t="shared" si="344"/>
        <v/>
      </c>
      <c r="CV180" s="90" t="str">
        <f t="shared" si="345"/>
        <v/>
      </c>
      <c r="CW180" s="89" t="str">
        <f>IF(AND(Include_study="Yes",Sufficient_data="Yes"),CV:CV+IF(DH:DH&lt;0,-1,1)*COUNTIF(CV$2:CV179,CV:CV),"")</f>
        <v/>
      </c>
      <c r="CX180" s="89" t="str">
        <f>IF(AND(Include_study="Yes",Sufficient_data="Yes"),RANK(DL:DL,DL:DL,1)*IF(DK:DK&lt;0,-1,1)+IF(DK:DK&lt;0,-1,1)*COUNTIF(CV$2:CV179,CV:CV),"")</f>
        <v/>
      </c>
      <c r="CY180" s="89" t="str">
        <f>IF(AND(Include_study="Yes",Sufficient_data="Yes"),RANK(DO:DO,DO:DO,1)*IF(DN:DN&lt;0,-1,1)+IF(DN:DN&lt;0,-1,1)*COUNTIF(CV$2:CV179,CV:CV),"")</f>
        <v/>
      </c>
      <c r="CZ180" s="10" t="e">
        <f>IF(AND(Include_study="Yes",Sufficient_data="Yes"),'Publication Bias Analysis'!E:E,NA())</f>
        <v>#N/A</v>
      </c>
      <c r="DA180" s="40" t="e">
        <f>IF(AND(Include_study="Yes",Sufficient_data="Yes"),'Publication Bias Analysis'!F:F,NA())</f>
        <v>#N/A</v>
      </c>
      <c r="DG180" s="133"/>
      <c r="DH180" s="28" t="str">
        <f>IF(AND(Include_study="Yes",Sufficient_data="Yes"),IF('Publication Bias Analysis'!L$38="Left",CZ:CZ-'Publication Bias Analysis'!I$29,'Publication Bias Analysis'!I$29-'Publication Bias Analysis'!E:E),"")</f>
        <v/>
      </c>
      <c r="DI180" s="28" t="str">
        <f t="shared" si="308"/>
        <v/>
      </c>
      <c r="DJ180" s="40" t="str">
        <f>IF(AND(Include_study="Yes",Sufficient_data="Yes"),1/('Publication Bias Analysis'!F:F^2+IF(Additional_model="Fixed effect",0,$DS$6)),"")</f>
        <v/>
      </c>
      <c r="DK180" s="28" t="str">
        <f>IF(AND(Include_study="Yes",Sufficient_data="Yes"),IF('Publication Bias Analysis'!L$38="Left",CZ:CZ-DS$3,DS$3-'Publication Bias Analysis'!E:E),"")</f>
        <v/>
      </c>
      <c r="DL180" s="28" t="str">
        <f t="shared" si="309"/>
        <v/>
      </c>
      <c r="DM180" s="40" t="str">
        <f>IF(AND(DK180&lt;&gt;"",CW180&lt;=MAX(CW:CW)-DS$7),1/('Publication Bias Analysis'!F:F^2+IF(Additional_model="Fixed effect",0,$DS$13)),"")</f>
        <v/>
      </c>
      <c r="DN180" s="10" t="str">
        <f>IF(AND(Include_study="Yes",Sufficient_data="Yes"),IF('Publication Bias Analysis'!L$38="Left",CZ:CZ-DS$10,DS$10-CZ:CZ),"")</f>
        <v/>
      </c>
      <c r="DO180" s="10" t="str">
        <f t="shared" si="310"/>
        <v/>
      </c>
      <c r="DP180" s="40" t="str">
        <f t="shared" si="346"/>
        <v/>
      </c>
      <c r="EG180" s="133"/>
      <c r="EH180" s="10" t="str">
        <f t="shared" si="304"/>
        <v/>
      </c>
      <c r="EI180" s="40" t="str">
        <f>IF(AND(Include_study="Yes",Sufficient_data="Yes"),Z_score-('Publication Bias Analysis'!P$3+'Publication Bias Analysis'!P$4*Inverse_standard_error),"")</f>
        <v/>
      </c>
      <c r="EK180" s="133"/>
      <c r="EL180" s="10" t="str">
        <f>IF(AND(Include_study="Yes",Sufficient_data="Yes"),(CZ:CZ-SUMPRODUCT(Calculations!CP:CP,'Publication Bias Analysis'!E:E)/SUM(Calculations!CP:CP))/(SQRT(EM:EM)),"")</f>
        <v/>
      </c>
      <c r="EM180" s="10" t="str">
        <f>IF(AND(Include_study="Yes",Sufficient_data="Yes"),'Publication Bias Analysis'!F:F^2-1/(SUM(Calculations!CP:CP)),"")</f>
        <v/>
      </c>
      <c r="EN180" s="14" t="str">
        <f t="shared" si="311"/>
        <v/>
      </c>
      <c r="EO180" s="14" t="str">
        <f t="shared" si="312"/>
        <v/>
      </c>
      <c r="EP180" s="14" t="str">
        <f>IF(AND(Include_study="Yes",Sufficient_data="Yes"),COUNTIFS(EN$2:EN179,"&lt;"&amp;EN180,EO$2:EO179,"&lt;"&amp;EO180)+COUNTIFS(EN181:EN$201,"&lt;"&amp;EN180,EO181:EO$201,"&lt;"&amp;EO180)+COUNTIFS(EN$2:EN179,"&gt;"&amp;EN180,EO$2:EO179,"&gt;"&amp;EO180)+COUNTIFS(EN181:EN$201,"&gt;"&amp;EN180,EO181:EO$201,"&gt;"&amp;EO180),"")</f>
        <v/>
      </c>
      <c r="EQ180" s="83" t="str">
        <f>IF(AND(Include_study="Yes",Sufficient_data="Yes"),COUNTIFS(EN$2:EN179,"&lt;"&amp;EN180,EO$2:EO179,"&gt;"&amp;EO180)+COUNTIFS(EN181:EN$201,"&lt;"&amp;EN180,EO181:EO$201,"&gt;"&amp;EO180)+COUNTIFS(EN$2:EN179,"&gt;"&amp;EN180,EO$2:EO179,"&lt;"&amp;EO180)+COUNTIFS(EN181:EN$201,"&gt;"&amp;EN180,EO181:EO$201,"&lt;"&amp;EO180),"")</f>
        <v/>
      </c>
      <c r="ES180" s="133"/>
      <c r="EX180" s="133"/>
      <c r="EY180" s="10" t="e">
        <f t="shared" si="347"/>
        <v>#N/A</v>
      </c>
      <c r="EZ180" s="10" t="e">
        <f t="shared" si="348"/>
        <v>#N/A</v>
      </c>
      <c r="FA180" s="10" t="str">
        <f t="shared" si="349"/>
        <v/>
      </c>
      <c r="FB180" s="40" t="str">
        <f>IF(AND(Include_study="Yes",Sufficient_data="Yes"),Z_score-('Publication Bias Analysis'!AK208+'Publication Bias Analysis'!AK$31*Inverse_standard_error),"")</f>
        <v/>
      </c>
      <c r="FH180" s="133"/>
      <c r="FI180" s="14" t="str">
        <f>IF(Z_score&lt;&gt;"",RANK('Publication Bias Analysis'!AS:AS,'Publication Bias Analysis'!AS:AS,1)+COUNTIF('Publication Bias Analysis'!AS$2:AS179,'Publication Bias Analysis'!AS180),"")</f>
        <v/>
      </c>
      <c r="FJ180" s="10" t="str">
        <f t="shared" si="350"/>
        <v/>
      </c>
      <c r="FK180" s="10" t="e">
        <f>IF(AND(Include_study="Yes",Sufficient_data="Yes"),'Publication Bias Analysis'!AR180,NA())</f>
        <v>#N/A</v>
      </c>
      <c r="FL180" s="28" t="e">
        <f>IF(AND(Include_study="Yes",Sufficient_data="Yes"),'Publication Bias Analysis'!AS180,NA())</f>
        <v>#N/A</v>
      </c>
      <c r="FM180" s="10" t="str">
        <f>IF(AND(Include_study="Yes",Sufficient_data="Yes"),'Publication Bias Analysis'!AR:AR-AVERAGE('Publication Bias Analysis'!AR:AR),"")</f>
        <v/>
      </c>
      <c r="FN180" s="40" t="str">
        <f>IF(AND(Include_study="Yes",Sufficient_data="Yes"),FL:FL-('Publication Bias Analysis'!AV$30+FK:FK*'Publication Bias Analysis'!AV$31),"")</f>
        <v/>
      </c>
      <c r="FT180" s="133"/>
      <c r="FU180" s="10" t="str">
        <f t="shared" si="351"/>
        <v/>
      </c>
      <c r="FV180" s="19" t="str">
        <f t="shared" ref="FV180:FV201" si="380">IF(FU180&lt;&gt;"",1-NORMSDIST(ABS(FU180)),"")</f>
        <v/>
      </c>
      <c r="FW180" s="40" t="str">
        <f t="shared" si="307"/>
        <v/>
      </c>
    </row>
    <row r="181" spans="1:179" x14ac:dyDescent="0.2">
      <c r="A181" s="129"/>
      <c r="B181" s="26" t="str">
        <f t="shared" si="352"/>
        <v/>
      </c>
      <c r="C181" s="26" t="str">
        <f>IF(B181&lt;&gt;"",IF(B181=0,COUNTIF(B$2:B180,0)+1,COUNTIF(B$2:B180,B181)+B181+COUNTIF(B:B,0)),"")</f>
        <v/>
      </c>
      <c r="D181" s="26" t="str">
        <f t="shared" si="313"/>
        <v/>
      </c>
      <c r="E181" s="10" t="str">
        <f>IF(AND(Sufficient_data="Yes",Include_study="Yes",Input!Study_name&lt;&gt;""),Input!Study_name,"")</f>
        <v/>
      </c>
      <c r="F181" s="10" t="str">
        <f>IF(AND(Sufficient_data="Yes",Include_study="Yes"),Input!Correlation,"")</f>
        <v/>
      </c>
      <c r="G181" s="10" t="str">
        <f t="shared" si="314"/>
        <v/>
      </c>
      <c r="H181" s="10" t="str">
        <f>IF(AND(Sufficient_data="Yes",Include_study="Yes"),Input!Number_of_subjects,"")</f>
        <v/>
      </c>
      <c r="I181" s="10" t="str">
        <f t="shared" si="315"/>
        <v/>
      </c>
      <c r="J181" s="10" t="str">
        <f t="shared" si="316"/>
        <v/>
      </c>
      <c r="K181" s="10" t="str">
        <f t="shared" si="317"/>
        <v/>
      </c>
      <c r="L181" s="10" t="str">
        <f t="shared" si="318"/>
        <v/>
      </c>
      <c r="M181" s="10" t="str">
        <f t="shared" si="319"/>
        <v/>
      </c>
      <c r="N181" s="10" t="str">
        <f t="shared" si="320"/>
        <v/>
      </c>
      <c r="O181" s="106" t="str">
        <f t="shared" si="321"/>
        <v/>
      </c>
      <c r="P181" s="68" t="str">
        <f t="shared" si="322"/>
        <v/>
      </c>
      <c r="R181" s="57" t="e">
        <f t="shared" si="323"/>
        <v>#N/A</v>
      </c>
      <c r="S181" s="10" t="e">
        <f t="shared" si="324"/>
        <v>#N/A</v>
      </c>
      <c r="T181" s="40" t="e">
        <f t="shared" si="325"/>
        <v>#N/A</v>
      </c>
      <c r="Y181" s="129"/>
      <c r="Z181" s="26" t="str">
        <f t="shared" si="326"/>
        <v/>
      </c>
      <c r="AA181" s="26" t="str">
        <f>IF(AND(Sufficient_data="Yes",Include_study="Yes",Input!Study_name&lt;&gt;"",Subgroup&lt;&gt;""),Input!Study_name,"")</f>
        <v/>
      </c>
      <c r="AB181" s="10" t="str">
        <f t="shared" si="327"/>
        <v/>
      </c>
      <c r="AC181" s="10" t="str">
        <f>IF(AND(Sufficient_data="Yes",Include_study="Yes",Subgroup&lt;&gt;""),Input!Correlation,"")</f>
        <v/>
      </c>
      <c r="AD181" s="10" t="str">
        <f t="shared" si="353"/>
        <v/>
      </c>
      <c r="AE181" s="10" t="str">
        <f t="shared" si="328"/>
        <v/>
      </c>
      <c r="AF181" s="10" t="str">
        <f t="shared" si="354"/>
        <v/>
      </c>
      <c r="AG181" s="10" t="str">
        <f t="shared" si="329"/>
        <v/>
      </c>
      <c r="AH181" s="4" t="str">
        <f t="shared" si="355"/>
        <v/>
      </c>
      <c r="AI181" s="35" t="str">
        <f t="shared" si="330"/>
        <v/>
      </c>
      <c r="AJ181" s="108" t="str">
        <f t="shared" si="331"/>
        <v/>
      </c>
      <c r="AK181" s="68" t="str">
        <f t="shared" si="332"/>
        <v/>
      </c>
      <c r="AL181" s="9"/>
      <c r="AM181" s="57" t="e">
        <f t="shared" si="356"/>
        <v>#N/A</v>
      </c>
      <c r="AN181" s="10" t="e">
        <f t="shared" si="357"/>
        <v>#N/A</v>
      </c>
      <c r="AO181" s="40" t="e">
        <f t="shared" si="358"/>
        <v>#N/A</v>
      </c>
      <c r="AP181" s="9"/>
      <c r="AQ181" s="71" t="str">
        <f t="shared" si="359"/>
        <v/>
      </c>
      <c r="AR181" s="10" t="str">
        <f>IF(AND(Sufficient_data="Yes",Include_study="Yes",Subgroup&lt;&gt;""),IF(COUNTIFS(Input!F$2:F180,"="&amp;"Yes",Input!C$2:C180,"="&amp;"Yes",Input!G$2:G180,"="&amp;Subgroup)&gt;0,"",Subgroup),"")</f>
        <v/>
      </c>
      <c r="AS181" s="26" t="str">
        <f t="shared" si="360"/>
        <v/>
      </c>
      <c r="AT181" s="14" t="str">
        <f t="shared" si="361"/>
        <v/>
      </c>
      <c r="AU181" s="10" t="str">
        <f t="shared" si="362"/>
        <v/>
      </c>
      <c r="AV181" s="19" t="str">
        <f t="shared" si="363"/>
        <v/>
      </c>
      <c r="AW181" s="10" t="str">
        <f t="shared" si="364"/>
        <v/>
      </c>
      <c r="AX181" s="10" t="str">
        <f t="shared" si="365"/>
        <v/>
      </c>
      <c r="AY181" s="10" t="str">
        <f t="shared" si="333"/>
        <v/>
      </c>
      <c r="AZ181" s="10" t="str">
        <f t="shared" si="366"/>
        <v/>
      </c>
      <c r="BA181" s="10" t="str">
        <f t="shared" si="367"/>
        <v/>
      </c>
      <c r="BB181" s="10" t="str">
        <f t="shared" si="334"/>
        <v/>
      </c>
      <c r="BC181" s="10" t="str">
        <f t="shared" si="368"/>
        <v/>
      </c>
      <c r="BD181" s="26" t="str">
        <f t="shared" si="369"/>
        <v/>
      </c>
      <c r="BE181" s="10" t="str">
        <f t="shared" si="335"/>
        <v/>
      </c>
      <c r="BF181" s="10" t="str">
        <f t="shared" si="336"/>
        <v/>
      </c>
      <c r="BG181" s="10" t="str">
        <f t="shared" si="370"/>
        <v/>
      </c>
      <c r="BH181" s="10" t="str">
        <f t="shared" si="371"/>
        <v/>
      </c>
      <c r="BI181" s="10" t="str">
        <f t="shared" si="337"/>
        <v/>
      </c>
      <c r="BJ181" s="10" t="str">
        <f t="shared" si="338"/>
        <v/>
      </c>
      <c r="BK181" s="10" t="str">
        <f t="shared" si="372"/>
        <v/>
      </c>
      <c r="BL181" s="10" t="str">
        <f t="shared" si="373"/>
        <v/>
      </c>
      <c r="BM181" s="10" t="str">
        <f t="shared" si="374"/>
        <v/>
      </c>
      <c r="BN181" s="10" t="e">
        <f t="shared" si="375"/>
        <v>#N/A</v>
      </c>
      <c r="BO181" s="10" t="str">
        <f t="shared" si="376"/>
        <v/>
      </c>
      <c r="BP181" s="10" t="str">
        <f t="shared" si="377"/>
        <v/>
      </c>
      <c r="BQ181" s="10" t="str">
        <f t="shared" si="339"/>
        <v/>
      </c>
      <c r="BR181" s="28" t="str">
        <f t="shared" si="378"/>
        <v/>
      </c>
      <c r="BS181" s="40" t="str">
        <f t="shared" si="306"/>
        <v/>
      </c>
      <c r="BX181" s="138"/>
      <c r="BY181" s="10" t="e">
        <f t="shared" si="340"/>
        <v>#N/A</v>
      </c>
      <c r="BZ181" s="10" t="e">
        <f t="shared" si="341"/>
        <v>#N/A</v>
      </c>
      <c r="CA181" s="10" t="str">
        <f t="shared" si="342"/>
        <v/>
      </c>
      <c r="CB181" s="10" t="str">
        <f>IF(AND(Sufficient_data="Yes",Include_study="Yes",Moderator&lt;&gt;""),'Moderator Analysis'!F:F-CL$2,"")</f>
        <v/>
      </c>
      <c r="CC181" s="10" t="str">
        <f>IF(AND(Sufficient_data="Yes",Include_study="Yes",Moderator&lt;&gt;""),'Moderator Analysis'!E:E-CL$3,"")</f>
        <v/>
      </c>
      <c r="CD181" s="40" t="str">
        <f>IF(AND(Sufficient_data="Yes",Include_study="Yes",Moderator&lt;&gt;""),CA:CA*('Moderator Analysis'!F:F-CL$5-CL$4*'Moderator Analysis'!E:E)^2,"")</f>
        <v/>
      </c>
      <c r="CE181" s="9"/>
      <c r="CF181" s="75" t="str">
        <f t="shared" si="379"/>
        <v/>
      </c>
      <c r="CG181" s="18" t="str">
        <f>IF(AND(Sufficient_data="Yes",Include_study="Yes",CF181&lt;&gt;""),'Moderator Analysis'!F:F-'Moderator Analysis'!J$37,"")</f>
        <v/>
      </c>
      <c r="CH181" s="18" t="str">
        <f>IF(AND(Sufficient_data="Yes",Include_study="Yes",CF181&lt;&gt;""),'Moderator Analysis'!E:E-SUMPRODUCT('Moderator Analysis'!E:E,CF:CF)/SUM(CF:CF),"")</f>
        <v/>
      </c>
      <c r="CI181" s="79" t="str">
        <f>IF(AND(Sufficient_data="Yes",Include_study="Yes",CF181&lt;&gt;""),CF:CF*('Moderator Analysis'!F:F-'Moderator Analysis'!J$29-'Moderator Analysis'!J$30*'Moderator Analysis'!E:E)^2,"")</f>
        <v/>
      </c>
      <c r="CN181" s="138"/>
      <c r="CO181" s="140"/>
      <c r="CP181" s="28" t="str">
        <f>IF(AND(Include_study="Yes",Sufficient_data="Yes"),1/'Publication Bias Analysis'!F181^2,"")</f>
        <v/>
      </c>
      <c r="CQ181" s="28" t="str">
        <f>IF(AND(Include_study="Yes",Sufficient_data="Yes"),1/('Publication Bias Analysis'!F:F^2+IF(Additional_model="Fixed effect",0,Calculations!DD$11)),"")</f>
        <v/>
      </c>
      <c r="CR181" s="28" t="str">
        <f>IF(AND(Include_study="Yes",Sufficient_data="Yes"),1/('Publication Bias Analysis'!F:F^2+IF(Additional_model="Fixed effect",0,'Publication Bias Analysis'!L$32)),"")</f>
        <v/>
      </c>
      <c r="CS181" s="28" t="str">
        <f>IF(AND(Include_study="Yes",Sufficient_data="Yes"),'Publication Bias Analysis'!E:E-IF(Trim_and_fill="Off",'Publication Bias Analysis'!I$29,'Publication Bias Analysis'!I$37),"")</f>
        <v/>
      </c>
      <c r="CT181" s="28" t="str">
        <f t="shared" si="343"/>
        <v/>
      </c>
      <c r="CU181" s="28" t="str">
        <f t="shared" si="344"/>
        <v/>
      </c>
      <c r="CV181" s="90" t="str">
        <f t="shared" si="345"/>
        <v/>
      </c>
      <c r="CW181" s="89" t="str">
        <f>IF(AND(Include_study="Yes",Sufficient_data="Yes"),CV:CV+IF(DH:DH&lt;0,-1,1)*COUNTIF(CV$2:CV180,CV:CV),"")</f>
        <v/>
      </c>
      <c r="CX181" s="89" t="str">
        <f>IF(AND(Include_study="Yes",Sufficient_data="Yes"),RANK(DL:DL,DL:DL,1)*IF(DK:DK&lt;0,-1,1)+IF(DK:DK&lt;0,-1,1)*COUNTIF(CV$2:CV180,CV:CV),"")</f>
        <v/>
      </c>
      <c r="CY181" s="89" t="str">
        <f>IF(AND(Include_study="Yes",Sufficient_data="Yes"),RANK(DO:DO,DO:DO,1)*IF(DN:DN&lt;0,-1,1)+IF(DN:DN&lt;0,-1,1)*COUNTIF(CV$2:CV180,CV:CV),"")</f>
        <v/>
      </c>
      <c r="CZ181" s="10" t="e">
        <f>IF(AND(Include_study="Yes",Sufficient_data="Yes"),'Publication Bias Analysis'!E:E,NA())</f>
        <v>#N/A</v>
      </c>
      <c r="DA181" s="40" t="e">
        <f>IF(AND(Include_study="Yes",Sufficient_data="Yes"),'Publication Bias Analysis'!F:F,NA())</f>
        <v>#N/A</v>
      </c>
      <c r="DG181" s="133"/>
      <c r="DH181" s="28" t="str">
        <f>IF(AND(Include_study="Yes",Sufficient_data="Yes"),IF('Publication Bias Analysis'!L$38="Left",CZ:CZ-'Publication Bias Analysis'!I$29,'Publication Bias Analysis'!I$29-'Publication Bias Analysis'!E:E),"")</f>
        <v/>
      </c>
      <c r="DI181" s="28" t="str">
        <f t="shared" si="308"/>
        <v/>
      </c>
      <c r="DJ181" s="40" t="str">
        <f>IF(AND(Include_study="Yes",Sufficient_data="Yes"),1/('Publication Bias Analysis'!F:F^2+IF(Additional_model="Fixed effect",0,$DS$6)),"")</f>
        <v/>
      </c>
      <c r="DK181" s="28" t="str">
        <f>IF(AND(Include_study="Yes",Sufficient_data="Yes"),IF('Publication Bias Analysis'!L$38="Left",CZ:CZ-DS$3,DS$3-'Publication Bias Analysis'!E:E),"")</f>
        <v/>
      </c>
      <c r="DL181" s="28" t="str">
        <f t="shared" si="309"/>
        <v/>
      </c>
      <c r="DM181" s="40" t="str">
        <f>IF(AND(DK181&lt;&gt;"",CW181&lt;=MAX(CW:CW)-DS$7),1/('Publication Bias Analysis'!F:F^2+IF(Additional_model="Fixed effect",0,$DS$13)),"")</f>
        <v/>
      </c>
      <c r="DN181" s="10" t="str">
        <f>IF(AND(Include_study="Yes",Sufficient_data="Yes"),IF('Publication Bias Analysis'!L$38="Left",CZ:CZ-DS$10,DS$10-CZ:CZ),"")</f>
        <v/>
      </c>
      <c r="DO181" s="10" t="str">
        <f t="shared" si="310"/>
        <v/>
      </c>
      <c r="DP181" s="40" t="str">
        <f t="shared" si="346"/>
        <v/>
      </c>
      <c r="EG181" s="133"/>
      <c r="EH181" s="10" t="str">
        <f t="shared" si="304"/>
        <v/>
      </c>
      <c r="EI181" s="40" t="str">
        <f>IF(AND(Include_study="Yes",Sufficient_data="Yes"),Z_score-('Publication Bias Analysis'!P$3+'Publication Bias Analysis'!P$4*Inverse_standard_error),"")</f>
        <v/>
      </c>
      <c r="EK181" s="133"/>
      <c r="EL181" s="10" t="str">
        <f>IF(AND(Include_study="Yes",Sufficient_data="Yes"),(CZ:CZ-SUMPRODUCT(Calculations!CP:CP,'Publication Bias Analysis'!E:E)/SUM(Calculations!CP:CP))/(SQRT(EM:EM)),"")</f>
        <v/>
      </c>
      <c r="EM181" s="10" t="str">
        <f>IF(AND(Include_study="Yes",Sufficient_data="Yes"),'Publication Bias Analysis'!F:F^2-1/(SUM(Calculations!CP:CP)),"")</f>
        <v/>
      </c>
      <c r="EN181" s="14" t="str">
        <f t="shared" si="311"/>
        <v/>
      </c>
      <c r="EO181" s="14" t="str">
        <f t="shared" si="312"/>
        <v/>
      </c>
      <c r="EP181" s="14" t="str">
        <f>IF(AND(Include_study="Yes",Sufficient_data="Yes"),COUNTIFS(EN$2:EN180,"&lt;"&amp;EN181,EO$2:EO180,"&lt;"&amp;EO181)+COUNTIFS(EN182:EN$201,"&lt;"&amp;EN181,EO182:EO$201,"&lt;"&amp;EO181)+COUNTIFS(EN$2:EN180,"&gt;"&amp;EN181,EO$2:EO180,"&gt;"&amp;EO181)+COUNTIFS(EN182:EN$201,"&gt;"&amp;EN181,EO182:EO$201,"&gt;"&amp;EO181),"")</f>
        <v/>
      </c>
      <c r="EQ181" s="83" t="str">
        <f>IF(AND(Include_study="Yes",Sufficient_data="Yes"),COUNTIFS(EN$2:EN180,"&lt;"&amp;EN181,EO$2:EO180,"&gt;"&amp;EO181)+COUNTIFS(EN182:EN$201,"&lt;"&amp;EN181,EO182:EO$201,"&gt;"&amp;EO181)+COUNTIFS(EN$2:EN180,"&gt;"&amp;EN181,EO$2:EO180,"&lt;"&amp;EO181)+COUNTIFS(EN182:EN$201,"&gt;"&amp;EN181,EO182:EO$201,"&lt;"&amp;EO181),"")</f>
        <v/>
      </c>
      <c r="ES181" s="133"/>
      <c r="EX181" s="133"/>
      <c r="EY181" s="10" t="e">
        <f t="shared" si="347"/>
        <v>#N/A</v>
      </c>
      <c r="EZ181" s="10" t="e">
        <f t="shared" si="348"/>
        <v>#N/A</v>
      </c>
      <c r="FA181" s="10" t="str">
        <f t="shared" si="349"/>
        <v/>
      </c>
      <c r="FB181" s="40" t="str">
        <f>IF(AND(Include_study="Yes",Sufficient_data="Yes"),Z_score-('Publication Bias Analysis'!AK209+'Publication Bias Analysis'!AK$31*Inverse_standard_error),"")</f>
        <v/>
      </c>
      <c r="FH181" s="133"/>
      <c r="FI181" s="14" t="str">
        <f>IF(Z_score&lt;&gt;"",RANK('Publication Bias Analysis'!AS:AS,'Publication Bias Analysis'!AS:AS,1)+COUNTIF('Publication Bias Analysis'!AS$2:AS180,'Publication Bias Analysis'!AS181),"")</f>
        <v/>
      </c>
      <c r="FJ181" s="10" t="str">
        <f t="shared" si="350"/>
        <v/>
      </c>
      <c r="FK181" s="10" t="e">
        <f>IF(AND(Include_study="Yes",Sufficient_data="Yes"),'Publication Bias Analysis'!AR181,NA())</f>
        <v>#N/A</v>
      </c>
      <c r="FL181" s="28" t="e">
        <f>IF(AND(Include_study="Yes",Sufficient_data="Yes"),'Publication Bias Analysis'!AS181,NA())</f>
        <v>#N/A</v>
      </c>
      <c r="FM181" s="10" t="str">
        <f>IF(AND(Include_study="Yes",Sufficient_data="Yes"),'Publication Bias Analysis'!AR:AR-AVERAGE('Publication Bias Analysis'!AR:AR),"")</f>
        <v/>
      </c>
      <c r="FN181" s="40" t="str">
        <f>IF(AND(Include_study="Yes",Sufficient_data="Yes"),FL:FL-('Publication Bias Analysis'!AV$30+FK:FK*'Publication Bias Analysis'!AV$31),"")</f>
        <v/>
      </c>
      <c r="FT181" s="133"/>
      <c r="FU181" s="10" t="str">
        <f t="shared" si="351"/>
        <v/>
      </c>
      <c r="FV181" s="19" t="str">
        <f t="shared" si="380"/>
        <v/>
      </c>
      <c r="FW181" s="40" t="str">
        <f t="shared" si="307"/>
        <v/>
      </c>
    </row>
    <row r="182" spans="1:179" x14ac:dyDescent="0.2">
      <c r="A182" s="129"/>
      <c r="B182" s="26" t="str">
        <f t="shared" si="352"/>
        <v/>
      </c>
      <c r="C182" s="26" t="str">
        <f>IF(B182&lt;&gt;"",IF(B182=0,COUNTIF(B$2:B181,0)+1,COUNTIF(B$2:B181,B182)+B182+COUNTIF(B:B,0)),"")</f>
        <v/>
      </c>
      <c r="D182" s="26" t="str">
        <f t="shared" si="313"/>
        <v/>
      </c>
      <c r="E182" s="10" t="str">
        <f>IF(AND(Sufficient_data="Yes",Include_study="Yes",Input!Study_name&lt;&gt;""),Input!Study_name,"")</f>
        <v/>
      </c>
      <c r="F182" s="10" t="str">
        <f>IF(AND(Sufficient_data="Yes",Include_study="Yes"),Input!Correlation,"")</f>
        <v/>
      </c>
      <c r="G182" s="10" t="str">
        <f t="shared" si="314"/>
        <v/>
      </c>
      <c r="H182" s="10" t="str">
        <f>IF(AND(Sufficient_data="Yes",Include_study="Yes"),Input!Number_of_subjects,"")</f>
        <v/>
      </c>
      <c r="I182" s="10" t="str">
        <f t="shared" si="315"/>
        <v/>
      </c>
      <c r="J182" s="10" t="str">
        <f t="shared" si="316"/>
        <v/>
      </c>
      <c r="K182" s="10" t="str">
        <f t="shared" si="317"/>
        <v/>
      </c>
      <c r="L182" s="10" t="str">
        <f t="shared" si="318"/>
        <v/>
      </c>
      <c r="M182" s="10" t="str">
        <f t="shared" si="319"/>
        <v/>
      </c>
      <c r="N182" s="10" t="str">
        <f t="shared" si="320"/>
        <v/>
      </c>
      <c r="O182" s="106" t="str">
        <f t="shared" si="321"/>
        <v/>
      </c>
      <c r="P182" s="68" t="str">
        <f t="shared" si="322"/>
        <v/>
      </c>
      <c r="R182" s="57" t="e">
        <f t="shared" si="323"/>
        <v>#N/A</v>
      </c>
      <c r="S182" s="10" t="e">
        <f t="shared" si="324"/>
        <v>#N/A</v>
      </c>
      <c r="T182" s="40" t="e">
        <f t="shared" si="325"/>
        <v>#N/A</v>
      </c>
      <c r="Y182" s="129"/>
      <c r="Z182" s="26" t="str">
        <f t="shared" si="326"/>
        <v/>
      </c>
      <c r="AA182" s="26" t="str">
        <f>IF(AND(Sufficient_data="Yes",Include_study="Yes",Input!Study_name&lt;&gt;"",Subgroup&lt;&gt;""),Input!Study_name,"")</f>
        <v/>
      </c>
      <c r="AB182" s="10" t="str">
        <f t="shared" si="327"/>
        <v/>
      </c>
      <c r="AC182" s="10" t="str">
        <f>IF(AND(Sufficient_data="Yes",Include_study="Yes",Subgroup&lt;&gt;""),Input!Correlation,"")</f>
        <v/>
      </c>
      <c r="AD182" s="10" t="str">
        <f t="shared" si="353"/>
        <v/>
      </c>
      <c r="AE182" s="10" t="str">
        <f t="shared" si="328"/>
        <v/>
      </c>
      <c r="AF182" s="10" t="str">
        <f t="shared" si="354"/>
        <v/>
      </c>
      <c r="AG182" s="10" t="str">
        <f t="shared" si="329"/>
        <v/>
      </c>
      <c r="AH182" s="4" t="str">
        <f t="shared" si="355"/>
        <v/>
      </c>
      <c r="AI182" s="35" t="str">
        <f t="shared" si="330"/>
        <v/>
      </c>
      <c r="AJ182" s="108" t="str">
        <f t="shared" si="331"/>
        <v/>
      </c>
      <c r="AK182" s="68" t="str">
        <f t="shared" si="332"/>
        <v/>
      </c>
      <c r="AL182" s="9"/>
      <c r="AM182" s="57" t="e">
        <f t="shared" si="356"/>
        <v>#N/A</v>
      </c>
      <c r="AN182" s="10" t="e">
        <f t="shared" si="357"/>
        <v>#N/A</v>
      </c>
      <c r="AO182" s="40" t="e">
        <f t="shared" si="358"/>
        <v>#N/A</v>
      </c>
      <c r="AP182" s="9"/>
      <c r="AQ182" s="71" t="str">
        <f t="shared" si="359"/>
        <v/>
      </c>
      <c r="AR182" s="10" t="str">
        <f>IF(AND(Sufficient_data="Yes",Include_study="Yes",Subgroup&lt;&gt;""),IF(COUNTIFS(Input!F$2:F181,"="&amp;"Yes",Input!C$2:C181,"="&amp;"Yes",Input!G$2:G181,"="&amp;Subgroup)&gt;0,"",Subgroup),"")</f>
        <v/>
      </c>
      <c r="AS182" s="26" t="str">
        <f t="shared" si="360"/>
        <v/>
      </c>
      <c r="AT182" s="14" t="str">
        <f t="shared" si="361"/>
        <v/>
      </c>
      <c r="AU182" s="10" t="str">
        <f t="shared" si="362"/>
        <v/>
      </c>
      <c r="AV182" s="19" t="str">
        <f t="shared" si="363"/>
        <v/>
      </c>
      <c r="AW182" s="10" t="str">
        <f t="shared" si="364"/>
        <v/>
      </c>
      <c r="AX182" s="10" t="str">
        <f t="shared" si="365"/>
        <v/>
      </c>
      <c r="AY182" s="10" t="str">
        <f t="shared" si="333"/>
        <v/>
      </c>
      <c r="AZ182" s="10" t="str">
        <f t="shared" si="366"/>
        <v/>
      </c>
      <c r="BA182" s="10" t="str">
        <f t="shared" si="367"/>
        <v/>
      </c>
      <c r="BB182" s="10" t="str">
        <f t="shared" si="334"/>
        <v/>
      </c>
      <c r="BC182" s="10" t="str">
        <f t="shared" si="368"/>
        <v/>
      </c>
      <c r="BD182" s="26" t="str">
        <f t="shared" si="369"/>
        <v/>
      </c>
      <c r="BE182" s="10" t="str">
        <f t="shared" si="335"/>
        <v/>
      </c>
      <c r="BF182" s="10" t="str">
        <f t="shared" si="336"/>
        <v/>
      </c>
      <c r="BG182" s="10" t="str">
        <f t="shared" si="370"/>
        <v/>
      </c>
      <c r="BH182" s="10" t="str">
        <f t="shared" si="371"/>
        <v/>
      </c>
      <c r="BI182" s="10" t="str">
        <f t="shared" si="337"/>
        <v/>
      </c>
      <c r="BJ182" s="10" t="str">
        <f t="shared" si="338"/>
        <v/>
      </c>
      <c r="BK182" s="10" t="str">
        <f t="shared" si="372"/>
        <v/>
      </c>
      <c r="BL182" s="10" t="str">
        <f t="shared" si="373"/>
        <v/>
      </c>
      <c r="BM182" s="10" t="str">
        <f t="shared" si="374"/>
        <v/>
      </c>
      <c r="BN182" s="10" t="e">
        <f t="shared" si="375"/>
        <v>#N/A</v>
      </c>
      <c r="BO182" s="10" t="str">
        <f t="shared" si="376"/>
        <v/>
      </c>
      <c r="BP182" s="10" t="str">
        <f t="shared" si="377"/>
        <v/>
      </c>
      <c r="BQ182" s="10" t="str">
        <f t="shared" si="339"/>
        <v/>
      </c>
      <c r="BR182" s="28" t="str">
        <f t="shared" si="378"/>
        <v/>
      </c>
      <c r="BS182" s="40" t="str">
        <f t="shared" si="306"/>
        <v/>
      </c>
      <c r="BX182" s="138"/>
      <c r="BY182" s="10" t="e">
        <f t="shared" si="340"/>
        <v>#N/A</v>
      </c>
      <c r="BZ182" s="10" t="e">
        <f t="shared" si="341"/>
        <v>#N/A</v>
      </c>
      <c r="CA182" s="10" t="str">
        <f t="shared" si="342"/>
        <v/>
      </c>
      <c r="CB182" s="10" t="str">
        <f>IF(AND(Sufficient_data="Yes",Include_study="Yes",Moderator&lt;&gt;""),'Moderator Analysis'!F:F-CL$2,"")</f>
        <v/>
      </c>
      <c r="CC182" s="10" t="str">
        <f>IF(AND(Sufficient_data="Yes",Include_study="Yes",Moderator&lt;&gt;""),'Moderator Analysis'!E:E-CL$3,"")</f>
        <v/>
      </c>
      <c r="CD182" s="40" t="str">
        <f>IF(AND(Sufficient_data="Yes",Include_study="Yes",Moderator&lt;&gt;""),CA:CA*('Moderator Analysis'!F:F-CL$5-CL$4*'Moderator Analysis'!E:E)^2,"")</f>
        <v/>
      </c>
      <c r="CE182" s="9"/>
      <c r="CF182" s="75" t="str">
        <f t="shared" si="379"/>
        <v/>
      </c>
      <c r="CG182" s="18" t="str">
        <f>IF(AND(Sufficient_data="Yes",Include_study="Yes",CF182&lt;&gt;""),'Moderator Analysis'!F:F-'Moderator Analysis'!J$37,"")</f>
        <v/>
      </c>
      <c r="CH182" s="18" t="str">
        <f>IF(AND(Sufficient_data="Yes",Include_study="Yes",CF182&lt;&gt;""),'Moderator Analysis'!E:E-SUMPRODUCT('Moderator Analysis'!E:E,CF:CF)/SUM(CF:CF),"")</f>
        <v/>
      </c>
      <c r="CI182" s="79" t="str">
        <f>IF(AND(Sufficient_data="Yes",Include_study="Yes",CF182&lt;&gt;""),CF:CF*('Moderator Analysis'!F:F-'Moderator Analysis'!J$29-'Moderator Analysis'!J$30*'Moderator Analysis'!E:E)^2,"")</f>
        <v/>
      </c>
      <c r="CN182" s="138"/>
      <c r="CO182" s="140"/>
      <c r="CP182" s="28" t="str">
        <f>IF(AND(Include_study="Yes",Sufficient_data="Yes"),1/'Publication Bias Analysis'!F182^2,"")</f>
        <v/>
      </c>
      <c r="CQ182" s="28" t="str">
        <f>IF(AND(Include_study="Yes",Sufficient_data="Yes"),1/('Publication Bias Analysis'!F:F^2+IF(Additional_model="Fixed effect",0,Calculations!DD$11)),"")</f>
        <v/>
      </c>
      <c r="CR182" s="28" t="str">
        <f>IF(AND(Include_study="Yes",Sufficient_data="Yes"),1/('Publication Bias Analysis'!F:F^2+IF(Additional_model="Fixed effect",0,'Publication Bias Analysis'!L$32)),"")</f>
        <v/>
      </c>
      <c r="CS182" s="28" t="str">
        <f>IF(AND(Include_study="Yes",Sufficient_data="Yes"),'Publication Bias Analysis'!E:E-IF(Trim_and_fill="Off",'Publication Bias Analysis'!I$29,'Publication Bias Analysis'!I$37),"")</f>
        <v/>
      </c>
      <c r="CT182" s="28" t="str">
        <f t="shared" si="343"/>
        <v/>
      </c>
      <c r="CU182" s="28" t="str">
        <f t="shared" si="344"/>
        <v/>
      </c>
      <c r="CV182" s="90" t="str">
        <f t="shared" si="345"/>
        <v/>
      </c>
      <c r="CW182" s="89" t="str">
        <f>IF(AND(Include_study="Yes",Sufficient_data="Yes"),CV:CV+IF(DH:DH&lt;0,-1,1)*COUNTIF(CV$2:CV181,CV:CV),"")</f>
        <v/>
      </c>
      <c r="CX182" s="89" t="str">
        <f>IF(AND(Include_study="Yes",Sufficient_data="Yes"),RANK(DL:DL,DL:DL,1)*IF(DK:DK&lt;0,-1,1)+IF(DK:DK&lt;0,-1,1)*COUNTIF(CV$2:CV181,CV:CV),"")</f>
        <v/>
      </c>
      <c r="CY182" s="89" t="str">
        <f>IF(AND(Include_study="Yes",Sufficient_data="Yes"),RANK(DO:DO,DO:DO,1)*IF(DN:DN&lt;0,-1,1)+IF(DN:DN&lt;0,-1,1)*COUNTIF(CV$2:CV181,CV:CV),"")</f>
        <v/>
      </c>
      <c r="CZ182" s="10" t="e">
        <f>IF(AND(Include_study="Yes",Sufficient_data="Yes"),'Publication Bias Analysis'!E:E,NA())</f>
        <v>#N/A</v>
      </c>
      <c r="DA182" s="40" t="e">
        <f>IF(AND(Include_study="Yes",Sufficient_data="Yes"),'Publication Bias Analysis'!F:F,NA())</f>
        <v>#N/A</v>
      </c>
      <c r="DG182" s="133"/>
      <c r="DH182" s="28" t="str">
        <f>IF(AND(Include_study="Yes",Sufficient_data="Yes"),IF('Publication Bias Analysis'!L$38="Left",CZ:CZ-'Publication Bias Analysis'!I$29,'Publication Bias Analysis'!I$29-'Publication Bias Analysis'!E:E),"")</f>
        <v/>
      </c>
      <c r="DI182" s="28" t="str">
        <f t="shared" si="308"/>
        <v/>
      </c>
      <c r="DJ182" s="40" t="str">
        <f>IF(AND(Include_study="Yes",Sufficient_data="Yes"),1/('Publication Bias Analysis'!F:F^2+IF(Additional_model="Fixed effect",0,$DS$6)),"")</f>
        <v/>
      </c>
      <c r="DK182" s="28" t="str">
        <f>IF(AND(Include_study="Yes",Sufficient_data="Yes"),IF('Publication Bias Analysis'!L$38="Left",CZ:CZ-DS$3,DS$3-'Publication Bias Analysis'!E:E),"")</f>
        <v/>
      </c>
      <c r="DL182" s="28" t="str">
        <f t="shared" si="309"/>
        <v/>
      </c>
      <c r="DM182" s="40" t="str">
        <f>IF(AND(DK182&lt;&gt;"",CW182&lt;=MAX(CW:CW)-DS$7),1/('Publication Bias Analysis'!F:F^2+IF(Additional_model="Fixed effect",0,$DS$13)),"")</f>
        <v/>
      </c>
      <c r="DN182" s="10" t="str">
        <f>IF(AND(Include_study="Yes",Sufficient_data="Yes"),IF('Publication Bias Analysis'!L$38="Left",CZ:CZ-DS$10,DS$10-CZ:CZ),"")</f>
        <v/>
      </c>
      <c r="DO182" s="10" t="str">
        <f t="shared" si="310"/>
        <v/>
      </c>
      <c r="DP182" s="40" t="str">
        <f t="shared" si="346"/>
        <v/>
      </c>
      <c r="EG182" s="133"/>
      <c r="EH182" s="10" t="str">
        <f t="shared" si="304"/>
        <v/>
      </c>
      <c r="EI182" s="40" t="str">
        <f>IF(AND(Include_study="Yes",Sufficient_data="Yes"),Z_score-('Publication Bias Analysis'!P$3+'Publication Bias Analysis'!P$4*Inverse_standard_error),"")</f>
        <v/>
      </c>
      <c r="EK182" s="133"/>
      <c r="EL182" s="10" t="str">
        <f>IF(AND(Include_study="Yes",Sufficient_data="Yes"),(CZ:CZ-SUMPRODUCT(Calculations!CP:CP,'Publication Bias Analysis'!E:E)/SUM(Calculations!CP:CP))/(SQRT(EM:EM)),"")</f>
        <v/>
      </c>
      <c r="EM182" s="10" t="str">
        <f>IF(AND(Include_study="Yes",Sufficient_data="Yes"),'Publication Bias Analysis'!F:F^2-1/(SUM(Calculations!CP:CP)),"")</f>
        <v/>
      </c>
      <c r="EN182" s="14" t="str">
        <f t="shared" si="311"/>
        <v/>
      </c>
      <c r="EO182" s="14" t="str">
        <f t="shared" si="312"/>
        <v/>
      </c>
      <c r="EP182" s="14" t="str">
        <f>IF(AND(Include_study="Yes",Sufficient_data="Yes"),COUNTIFS(EN$2:EN181,"&lt;"&amp;EN182,EO$2:EO181,"&lt;"&amp;EO182)+COUNTIFS(EN183:EN$201,"&lt;"&amp;EN182,EO183:EO$201,"&lt;"&amp;EO182)+COUNTIFS(EN$2:EN181,"&gt;"&amp;EN182,EO$2:EO181,"&gt;"&amp;EO182)+COUNTIFS(EN183:EN$201,"&gt;"&amp;EN182,EO183:EO$201,"&gt;"&amp;EO182),"")</f>
        <v/>
      </c>
      <c r="EQ182" s="83" t="str">
        <f>IF(AND(Include_study="Yes",Sufficient_data="Yes"),COUNTIFS(EN$2:EN181,"&lt;"&amp;EN182,EO$2:EO181,"&gt;"&amp;EO182)+COUNTIFS(EN183:EN$201,"&lt;"&amp;EN182,EO183:EO$201,"&gt;"&amp;EO182)+COUNTIFS(EN$2:EN181,"&gt;"&amp;EN182,EO$2:EO181,"&lt;"&amp;EO182)+COUNTIFS(EN183:EN$201,"&gt;"&amp;EN182,EO183:EO$201,"&lt;"&amp;EO182),"")</f>
        <v/>
      </c>
      <c r="ES182" s="133"/>
      <c r="EX182" s="133"/>
      <c r="EY182" s="10" t="e">
        <f t="shared" si="347"/>
        <v>#N/A</v>
      </c>
      <c r="EZ182" s="10" t="e">
        <f t="shared" si="348"/>
        <v>#N/A</v>
      </c>
      <c r="FA182" s="10" t="str">
        <f t="shared" si="349"/>
        <v/>
      </c>
      <c r="FB182" s="40" t="str">
        <f>IF(AND(Include_study="Yes",Sufficient_data="Yes"),Z_score-('Publication Bias Analysis'!AK210+'Publication Bias Analysis'!AK$31*Inverse_standard_error),"")</f>
        <v/>
      </c>
      <c r="FH182" s="133"/>
      <c r="FI182" s="14" t="str">
        <f>IF(Z_score&lt;&gt;"",RANK('Publication Bias Analysis'!AS:AS,'Publication Bias Analysis'!AS:AS,1)+COUNTIF('Publication Bias Analysis'!AS$2:AS181,'Publication Bias Analysis'!AS182),"")</f>
        <v/>
      </c>
      <c r="FJ182" s="10" t="str">
        <f t="shared" si="350"/>
        <v/>
      </c>
      <c r="FK182" s="10" t="e">
        <f>IF(AND(Include_study="Yes",Sufficient_data="Yes"),'Publication Bias Analysis'!AR182,NA())</f>
        <v>#N/A</v>
      </c>
      <c r="FL182" s="28" t="e">
        <f>IF(AND(Include_study="Yes",Sufficient_data="Yes"),'Publication Bias Analysis'!AS182,NA())</f>
        <v>#N/A</v>
      </c>
      <c r="FM182" s="10" t="str">
        <f>IF(AND(Include_study="Yes",Sufficient_data="Yes"),'Publication Bias Analysis'!AR:AR-AVERAGE('Publication Bias Analysis'!AR:AR),"")</f>
        <v/>
      </c>
      <c r="FN182" s="40" t="str">
        <f>IF(AND(Include_study="Yes",Sufficient_data="Yes"),FL:FL-('Publication Bias Analysis'!AV$30+FK:FK*'Publication Bias Analysis'!AV$31),"")</f>
        <v/>
      </c>
      <c r="FT182" s="133"/>
      <c r="FU182" s="10" t="str">
        <f t="shared" si="351"/>
        <v/>
      </c>
      <c r="FV182" s="19" t="str">
        <f t="shared" si="380"/>
        <v/>
      </c>
      <c r="FW182" s="40" t="str">
        <f t="shared" si="307"/>
        <v/>
      </c>
    </row>
    <row r="183" spans="1:179" x14ac:dyDescent="0.2">
      <c r="A183" s="129"/>
      <c r="B183" s="26" t="str">
        <f t="shared" si="352"/>
        <v/>
      </c>
      <c r="C183" s="26" t="str">
        <f>IF(B183&lt;&gt;"",IF(B183=0,COUNTIF(B$2:B182,0)+1,COUNTIF(B$2:B182,B183)+B183+COUNTIF(B:B,0)),"")</f>
        <v/>
      </c>
      <c r="D183" s="26" t="str">
        <f t="shared" si="313"/>
        <v/>
      </c>
      <c r="E183" s="10" t="str">
        <f>IF(AND(Sufficient_data="Yes",Include_study="Yes",Input!Study_name&lt;&gt;""),Input!Study_name,"")</f>
        <v/>
      </c>
      <c r="F183" s="10" t="str">
        <f>IF(AND(Sufficient_data="Yes",Include_study="Yes"),Input!Correlation,"")</f>
        <v/>
      </c>
      <c r="G183" s="10" t="str">
        <f t="shared" si="314"/>
        <v/>
      </c>
      <c r="H183" s="10" t="str">
        <f>IF(AND(Sufficient_data="Yes",Include_study="Yes"),Input!Number_of_subjects,"")</f>
        <v/>
      </c>
      <c r="I183" s="10" t="str">
        <f t="shared" si="315"/>
        <v/>
      </c>
      <c r="J183" s="10" t="str">
        <f t="shared" si="316"/>
        <v/>
      </c>
      <c r="K183" s="10" t="str">
        <f t="shared" si="317"/>
        <v/>
      </c>
      <c r="L183" s="10" t="str">
        <f t="shared" si="318"/>
        <v/>
      </c>
      <c r="M183" s="10" t="str">
        <f t="shared" si="319"/>
        <v/>
      </c>
      <c r="N183" s="10" t="str">
        <f t="shared" si="320"/>
        <v/>
      </c>
      <c r="O183" s="106" t="str">
        <f t="shared" si="321"/>
        <v/>
      </c>
      <c r="P183" s="68" t="str">
        <f t="shared" si="322"/>
        <v/>
      </c>
      <c r="R183" s="57" t="e">
        <f t="shared" si="323"/>
        <v>#N/A</v>
      </c>
      <c r="S183" s="10" t="e">
        <f t="shared" si="324"/>
        <v>#N/A</v>
      </c>
      <c r="T183" s="40" t="e">
        <f t="shared" si="325"/>
        <v>#N/A</v>
      </c>
      <c r="Y183" s="129"/>
      <c r="Z183" s="26" t="str">
        <f t="shared" si="326"/>
        <v/>
      </c>
      <c r="AA183" s="26" t="str">
        <f>IF(AND(Sufficient_data="Yes",Include_study="Yes",Input!Study_name&lt;&gt;"",Subgroup&lt;&gt;""),Input!Study_name,"")</f>
        <v/>
      </c>
      <c r="AB183" s="10" t="str">
        <f t="shared" si="327"/>
        <v/>
      </c>
      <c r="AC183" s="10" t="str">
        <f>IF(AND(Sufficient_data="Yes",Include_study="Yes",Subgroup&lt;&gt;""),Input!Correlation,"")</f>
        <v/>
      </c>
      <c r="AD183" s="10" t="str">
        <f t="shared" si="353"/>
        <v/>
      </c>
      <c r="AE183" s="10" t="str">
        <f t="shared" si="328"/>
        <v/>
      </c>
      <c r="AF183" s="10" t="str">
        <f t="shared" si="354"/>
        <v/>
      </c>
      <c r="AG183" s="10" t="str">
        <f t="shared" si="329"/>
        <v/>
      </c>
      <c r="AH183" s="4" t="str">
        <f t="shared" si="355"/>
        <v/>
      </c>
      <c r="AI183" s="35" t="str">
        <f t="shared" si="330"/>
        <v/>
      </c>
      <c r="AJ183" s="108" t="str">
        <f t="shared" si="331"/>
        <v/>
      </c>
      <c r="AK183" s="68" t="str">
        <f t="shared" si="332"/>
        <v/>
      </c>
      <c r="AL183" s="9"/>
      <c r="AM183" s="57" t="e">
        <f t="shared" si="356"/>
        <v>#N/A</v>
      </c>
      <c r="AN183" s="10" t="e">
        <f t="shared" si="357"/>
        <v>#N/A</v>
      </c>
      <c r="AO183" s="40" t="e">
        <f t="shared" si="358"/>
        <v>#N/A</v>
      </c>
      <c r="AP183" s="9"/>
      <c r="AQ183" s="71" t="str">
        <f t="shared" si="359"/>
        <v/>
      </c>
      <c r="AR183" s="10" t="str">
        <f>IF(AND(Sufficient_data="Yes",Include_study="Yes",Subgroup&lt;&gt;""),IF(COUNTIFS(Input!F$2:F182,"="&amp;"Yes",Input!C$2:C182,"="&amp;"Yes",Input!G$2:G182,"="&amp;Subgroup)&gt;0,"",Subgroup),"")</f>
        <v/>
      </c>
      <c r="AS183" s="26" t="str">
        <f t="shared" si="360"/>
        <v/>
      </c>
      <c r="AT183" s="14" t="str">
        <f t="shared" si="361"/>
        <v/>
      </c>
      <c r="AU183" s="10" t="str">
        <f t="shared" si="362"/>
        <v/>
      </c>
      <c r="AV183" s="19" t="str">
        <f t="shared" si="363"/>
        <v/>
      </c>
      <c r="AW183" s="10" t="str">
        <f t="shared" si="364"/>
        <v/>
      </c>
      <c r="AX183" s="10" t="str">
        <f t="shared" si="365"/>
        <v/>
      </c>
      <c r="AY183" s="10" t="str">
        <f t="shared" si="333"/>
        <v/>
      </c>
      <c r="AZ183" s="10" t="str">
        <f t="shared" si="366"/>
        <v/>
      </c>
      <c r="BA183" s="10" t="str">
        <f t="shared" si="367"/>
        <v/>
      </c>
      <c r="BB183" s="10" t="str">
        <f t="shared" si="334"/>
        <v/>
      </c>
      <c r="BC183" s="10" t="str">
        <f t="shared" si="368"/>
        <v/>
      </c>
      <c r="BD183" s="26" t="str">
        <f t="shared" si="369"/>
        <v/>
      </c>
      <c r="BE183" s="10" t="str">
        <f t="shared" si="335"/>
        <v/>
      </c>
      <c r="BF183" s="10" t="str">
        <f t="shared" si="336"/>
        <v/>
      </c>
      <c r="BG183" s="10" t="str">
        <f t="shared" si="370"/>
        <v/>
      </c>
      <c r="BH183" s="10" t="str">
        <f t="shared" si="371"/>
        <v/>
      </c>
      <c r="BI183" s="10" t="str">
        <f t="shared" si="337"/>
        <v/>
      </c>
      <c r="BJ183" s="10" t="str">
        <f t="shared" si="338"/>
        <v/>
      </c>
      <c r="BK183" s="10" t="str">
        <f t="shared" si="372"/>
        <v/>
      </c>
      <c r="BL183" s="10" t="str">
        <f t="shared" si="373"/>
        <v/>
      </c>
      <c r="BM183" s="10" t="str">
        <f t="shared" si="374"/>
        <v/>
      </c>
      <c r="BN183" s="10" t="e">
        <f t="shared" si="375"/>
        <v>#N/A</v>
      </c>
      <c r="BO183" s="10" t="str">
        <f t="shared" si="376"/>
        <v/>
      </c>
      <c r="BP183" s="10" t="str">
        <f t="shared" si="377"/>
        <v/>
      </c>
      <c r="BQ183" s="10" t="str">
        <f t="shared" si="339"/>
        <v/>
      </c>
      <c r="BR183" s="28" t="str">
        <f t="shared" si="378"/>
        <v/>
      </c>
      <c r="BS183" s="40" t="str">
        <f t="shared" si="306"/>
        <v/>
      </c>
      <c r="BX183" s="138"/>
      <c r="BY183" s="10" t="e">
        <f t="shared" si="340"/>
        <v>#N/A</v>
      </c>
      <c r="BZ183" s="10" t="e">
        <f t="shared" si="341"/>
        <v>#N/A</v>
      </c>
      <c r="CA183" s="10" t="str">
        <f t="shared" si="342"/>
        <v/>
      </c>
      <c r="CB183" s="10" t="str">
        <f>IF(AND(Sufficient_data="Yes",Include_study="Yes",Moderator&lt;&gt;""),'Moderator Analysis'!F:F-CL$2,"")</f>
        <v/>
      </c>
      <c r="CC183" s="10" t="str">
        <f>IF(AND(Sufficient_data="Yes",Include_study="Yes",Moderator&lt;&gt;""),'Moderator Analysis'!E:E-CL$3,"")</f>
        <v/>
      </c>
      <c r="CD183" s="40" t="str">
        <f>IF(AND(Sufficient_data="Yes",Include_study="Yes",Moderator&lt;&gt;""),CA:CA*('Moderator Analysis'!F:F-CL$5-CL$4*'Moderator Analysis'!E:E)^2,"")</f>
        <v/>
      </c>
      <c r="CE183" s="9"/>
      <c r="CF183" s="75" t="str">
        <f t="shared" si="379"/>
        <v/>
      </c>
      <c r="CG183" s="18" t="str">
        <f>IF(AND(Sufficient_data="Yes",Include_study="Yes",CF183&lt;&gt;""),'Moderator Analysis'!F:F-'Moderator Analysis'!J$37,"")</f>
        <v/>
      </c>
      <c r="CH183" s="18" t="str">
        <f>IF(AND(Sufficient_data="Yes",Include_study="Yes",CF183&lt;&gt;""),'Moderator Analysis'!E:E-SUMPRODUCT('Moderator Analysis'!E:E,CF:CF)/SUM(CF:CF),"")</f>
        <v/>
      </c>
      <c r="CI183" s="79" t="str">
        <f>IF(AND(Sufficient_data="Yes",Include_study="Yes",CF183&lt;&gt;""),CF:CF*('Moderator Analysis'!F:F-'Moderator Analysis'!J$29-'Moderator Analysis'!J$30*'Moderator Analysis'!E:E)^2,"")</f>
        <v/>
      </c>
      <c r="CN183" s="138"/>
      <c r="CO183" s="140"/>
      <c r="CP183" s="28" t="str">
        <f>IF(AND(Include_study="Yes",Sufficient_data="Yes"),1/'Publication Bias Analysis'!F183^2,"")</f>
        <v/>
      </c>
      <c r="CQ183" s="28" t="str">
        <f>IF(AND(Include_study="Yes",Sufficient_data="Yes"),1/('Publication Bias Analysis'!F:F^2+IF(Additional_model="Fixed effect",0,Calculations!DD$11)),"")</f>
        <v/>
      </c>
      <c r="CR183" s="28" t="str">
        <f>IF(AND(Include_study="Yes",Sufficient_data="Yes"),1/('Publication Bias Analysis'!F:F^2+IF(Additional_model="Fixed effect",0,'Publication Bias Analysis'!L$32)),"")</f>
        <v/>
      </c>
      <c r="CS183" s="28" t="str">
        <f>IF(AND(Include_study="Yes",Sufficient_data="Yes"),'Publication Bias Analysis'!E:E-IF(Trim_and_fill="Off",'Publication Bias Analysis'!I$29,'Publication Bias Analysis'!I$37),"")</f>
        <v/>
      </c>
      <c r="CT183" s="28" t="str">
        <f t="shared" si="343"/>
        <v/>
      </c>
      <c r="CU183" s="28" t="str">
        <f t="shared" si="344"/>
        <v/>
      </c>
      <c r="CV183" s="90" t="str">
        <f t="shared" si="345"/>
        <v/>
      </c>
      <c r="CW183" s="89" t="str">
        <f>IF(AND(Include_study="Yes",Sufficient_data="Yes"),CV:CV+IF(DH:DH&lt;0,-1,1)*COUNTIF(CV$2:CV182,CV:CV),"")</f>
        <v/>
      </c>
      <c r="CX183" s="89" t="str">
        <f>IF(AND(Include_study="Yes",Sufficient_data="Yes"),RANK(DL:DL,DL:DL,1)*IF(DK:DK&lt;0,-1,1)+IF(DK:DK&lt;0,-1,1)*COUNTIF(CV$2:CV182,CV:CV),"")</f>
        <v/>
      </c>
      <c r="CY183" s="89" t="str">
        <f>IF(AND(Include_study="Yes",Sufficient_data="Yes"),RANK(DO:DO,DO:DO,1)*IF(DN:DN&lt;0,-1,1)+IF(DN:DN&lt;0,-1,1)*COUNTIF(CV$2:CV182,CV:CV),"")</f>
        <v/>
      </c>
      <c r="CZ183" s="10" t="e">
        <f>IF(AND(Include_study="Yes",Sufficient_data="Yes"),'Publication Bias Analysis'!E:E,NA())</f>
        <v>#N/A</v>
      </c>
      <c r="DA183" s="40" t="e">
        <f>IF(AND(Include_study="Yes",Sufficient_data="Yes"),'Publication Bias Analysis'!F:F,NA())</f>
        <v>#N/A</v>
      </c>
      <c r="DG183" s="133"/>
      <c r="DH183" s="28" t="str">
        <f>IF(AND(Include_study="Yes",Sufficient_data="Yes"),IF('Publication Bias Analysis'!L$38="Left",CZ:CZ-'Publication Bias Analysis'!I$29,'Publication Bias Analysis'!I$29-'Publication Bias Analysis'!E:E),"")</f>
        <v/>
      </c>
      <c r="DI183" s="28" t="str">
        <f t="shared" si="308"/>
        <v/>
      </c>
      <c r="DJ183" s="40" t="str">
        <f>IF(AND(Include_study="Yes",Sufficient_data="Yes"),1/('Publication Bias Analysis'!F:F^2+IF(Additional_model="Fixed effect",0,$DS$6)),"")</f>
        <v/>
      </c>
      <c r="DK183" s="28" t="str">
        <f>IF(AND(Include_study="Yes",Sufficient_data="Yes"),IF('Publication Bias Analysis'!L$38="Left",CZ:CZ-DS$3,DS$3-'Publication Bias Analysis'!E:E),"")</f>
        <v/>
      </c>
      <c r="DL183" s="28" t="str">
        <f t="shared" si="309"/>
        <v/>
      </c>
      <c r="DM183" s="40" t="str">
        <f>IF(AND(DK183&lt;&gt;"",CW183&lt;=MAX(CW:CW)-DS$7),1/('Publication Bias Analysis'!F:F^2+IF(Additional_model="Fixed effect",0,$DS$13)),"")</f>
        <v/>
      </c>
      <c r="DN183" s="10" t="str">
        <f>IF(AND(Include_study="Yes",Sufficient_data="Yes"),IF('Publication Bias Analysis'!L$38="Left",CZ:CZ-DS$10,DS$10-CZ:CZ),"")</f>
        <v/>
      </c>
      <c r="DO183" s="10" t="str">
        <f t="shared" si="310"/>
        <v/>
      </c>
      <c r="DP183" s="40" t="str">
        <f t="shared" si="346"/>
        <v/>
      </c>
      <c r="EG183" s="133"/>
      <c r="EH183" s="10" t="str">
        <f t="shared" si="304"/>
        <v/>
      </c>
      <c r="EI183" s="40" t="str">
        <f>IF(AND(Include_study="Yes",Sufficient_data="Yes"),Z_score-('Publication Bias Analysis'!P$3+'Publication Bias Analysis'!P$4*Inverse_standard_error),"")</f>
        <v/>
      </c>
      <c r="EK183" s="133"/>
      <c r="EL183" s="10" t="str">
        <f>IF(AND(Include_study="Yes",Sufficient_data="Yes"),(CZ:CZ-SUMPRODUCT(Calculations!CP:CP,'Publication Bias Analysis'!E:E)/SUM(Calculations!CP:CP))/(SQRT(EM:EM)),"")</f>
        <v/>
      </c>
      <c r="EM183" s="10" t="str">
        <f>IF(AND(Include_study="Yes",Sufficient_data="Yes"),'Publication Bias Analysis'!F:F^2-1/(SUM(Calculations!CP:CP)),"")</f>
        <v/>
      </c>
      <c r="EN183" s="14" t="str">
        <f t="shared" si="311"/>
        <v/>
      </c>
      <c r="EO183" s="14" t="str">
        <f t="shared" si="312"/>
        <v/>
      </c>
      <c r="EP183" s="14" t="str">
        <f>IF(AND(Include_study="Yes",Sufficient_data="Yes"),COUNTIFS(EN$2:EN182,"&lt;"&amp;EN183,EO$2:EO182,"&lt;"&amp;EO183)+COUNTIFS(EN184:EN$201,"&lt;"&amp;EN183,EO184:EO$201,"&lt;"&amp;EO183)+COUNTIFS(EN$2:EN182,"&gt;"&amp;EN183,EO$2:EO182,"&gt;"&amp;EO183)+COUNTIFS(EN184:EN$201,"&gt;"&amp;EN183,EO184:EO$201,"&gt;"&amp;EO183),"")</f>
        <v/>
      </c>
      <c r="EQ183" s="83" t="str">
        <f>IF(AND(Include_study="Yes",Sufficient_data="Yes"),COUNTIFS(EN$2:EN182,"&lt;"&amp;EN183,EO$2:EO182,"&gt;"&amp;EO183)+COUNTIFS(EN184:EN$201,"&lt;"&amp;EN183,EO184:EO$201,"&gt;"&amp;EO183)+COUNTIFS(EN$2:EN182,"&gt;"&amp;EN183,EO$2:EO182,"&lt;"&amp;EO183)+COUNTIFS(EN184:EN$201,"&gt;"&amp;EN183,EO184:EO$201,"&lt;"&amp;EO183),"")</f>
        <v/>
      </c>
      <c r="ES183" s="133"/>
      <c r="EX183" s="133"/>
      <c r="EY183" s="10" t="e">
        <f t="shared" si="347"/>
        <v>#N/A</v>
      </c>
      <c r="EZ183" s="10" t="e">
        <f t="shared" si="348"/>
        <v>#N/A</v>
      </c>
      <c r="FA183" s="10" t="str">
        <f t="shared" si="349"/>
        <v/>
      </c>
      <c r="FB183" s="40" t="str">
        <f>IF(AND(Include_study="Yes",Sufficient_data="Yes"),Z_score-('Publication Bias Analysis'!AK211+'Publication Bias Analysis'!AK$31*Inverse_standard_error),"")</f>
        <v/>
      </c>
      <c r="FH183" s="133"/>
      <c r="FI183" s="14" t="str">
        <f>IF(Z_score&lt;&gt;"",RANK('Publication Bias Analysis'!AS:AS,'Publication Bias Analysis'!AS:AS,1)+COUNTIF('Publication Bias Analysis'!AS$2:AS182,'Publication Bias Analysis'!AS183),"")</f>
        <v/>
      </c>
      <c r="FJ183" s="10" t="str">
        <f t="shared" si="350"/>
        <v/>
      </c>
      <c r="FK183" s="10" t="e">
        <f>IF(AND(Include_study="Yes",Sufficient_data="Yes"),'Publication Bias Analysis'!AR183,NA())</f>
        <v>#N/A</v>
      </c>
      <c r="FL183" s="28" t="e">
        <f>IF(AND(Include_study="Yes",Sufficient_data="Yes"),'Publication Bias Analysis'!AS183,NA())</f>
        <v>#N/A</v>
      </c>
      <c r="FM183" s="10" t="str">
        <f>IF(AND(Include_study="Yes",Sufficient_data="Yes"),'Publication Bias Analysis'!AR:AR-AVERAGE('Publication Bias Analysis'!AR:AR),"")</f>
        <v/>
      </c>
      <c r="FN183" s="40" t="str">
        <f>IF(AND(Include_study="Yes",Sufficient_data="Yes"),FL:FL-('Publication Bias Analysis'!AV$30+FK:FK*'Publication Bias Analysis'!AV$31),"")</f>
        <v/>
      </c>
      <c r="FT183" s="133"/>
      <c r="FU183" s="10" t="str">
        <f t="shared" si="351"/>
        <v/>
      </c>
      <c r="FV183" s="19" t="str">
        <f t="shared" si="380"/>
        <v/>
      </c>
      <c r="FW183" s="40" t="str">
        <f t="shared" si="307"/>
        <v/>
      </c>
    </row>
    <row r="184" spans="1:179" x14ac:dyDescent="0.2">
      <c r="A184" s="129"/>
      <c r="B184" s="26" t="str">
        <f t="shared" si="352"/>
        <v/>
      </c>
      <c r="C184" s="26" t="str">
        <f>IF(B184&lt;&gt;"",IF(B184=0,COUNTIF(B$2:B183,0)+1,COUNTIF(B$2:B183,B184)+B184+COUNTIF(B:B,0)),"")</f>
        <v/>
      </c>
      <c r="D184" s="26" t="str">
        <f t="shared" si="313"/>
        <v/>
      </c>
      <c r="E184" s="10" t="str">
        <f>IF(AND(Sufficient_data="Yes",Include_study="Yes",Input!Study_name&lt;&gt;""),Input!Study_name,"")</f>
        <v/>
      </c>
      <c r="F184" s="10" t="str">
        <f>IF(AND(Sufficient_data="Yes",Include_study="Yes"),Input!Correlation,"")</f>
        <v/>
      </c>
      <c r="G184" s="10" t="str">
        <f t="shared" si="314"/>
        <v/>
      </c>
      <c r="H184" s="10" t="str">
        <f>IF(AND(Sufficient_data="Yes",Include_study="Yes"),Input!Number_of_subjects,"")</f>
        <v/>
      </c>
      <c r="I184" s="10" t="str">
        <f t="shared" si="315"/>
        <v/>
      </c>
      <c r="J184" s="10" t="str">
        <f t="shared" si="316"/>
        <v/>
      </c>
      <c r="K184" s="10" t="str">
        <f t="shared" si="317"/>
        <v/>
      </c>
      <c r="L184" s="10" t="str">
        <f t="shared" si="318"/>
        <v/>
      </c>
      <c r="M184" s="10" t="str">
        <f t="shared" si="319"/>
        <v/>
      </c>
      <c r="N184" s="10" t="str">
        <f t="shared" si="320"/>
        <v/>
      </c>
      <c r="O184" s="106" t="str">
        <f t="shared" si="321"/>
        <v/>
      </c>
      <c r="P184" s="68" t="str">
        <f t="shared" si="322"/>
        <v/>
      </c>
      <c r="R184" s="57" t="e">
        <f t="shared" si="323"/>
        <v>#N/A</v>
      </c>
      <c r="S184" s="10" t="e">
        <f t="shared" si="324"/>
        <v>#N/A</v>
      </c>
      <c r="T184" s="40" t="e">
        <f t="shared" si="325"/>
        <v>#N/A</v>
      </c>
      <c r="Y184" s="129"/>
      <c r="Z184" s="26" t="str">
        <f t="shared" si="326"/>
        <v/>
      </c>
      <c r="AA184" s="26" t="str">
        <f>IF(AND(Sufficient_data="Yes",Include_study="Yes",Input!Study_name&lt;&gt;"",Subgroup&lt;&gt;""),Input!Study_name,"")</f>
        <v/>
      </c>
      <c r="AB184" s="10" t="str">
        <f t="shared" si="327"/>
        <v/>
      </c>
      <c r="AC184" s="10" t="str">
        <f>IF(AND(Sufficient_data="Yes",Include_study="Yes",Subgroup&lt;&gt;""),Input!Correlation,"")</f>
        <v/>
      </c>
      <c r="AD184" s="10" t="str">
        <f t="shared" si="353"/>
        <v/>
      </c>
      <c r="AE184" s="10" t="str">
        <f t="shared" si="328"/>
        <v/>
      </c>
      <c r="AF184" s="10" t="str">
        <f t="shared" si="354"/>
        <v/>
      </c>
      <c r="AG184" s="10" t="str">
        <f t="shared" si="329"/>
        <v/>
      </c>
      <c r="AH184" s="4" t="str">
        <f t="shared" si="355"/>
        <v/>
      </c>
      <c r="AI184" s="35" t="str">
        <f t="shared" si="330"/>
        <v/>
      </c>
      <c r="AJ184" s="108" t="str">
        <f t="shared" si="331"/>
        <v/>
      </c>
      <c r="AK184" s="68" t="str">
        <f t="shared" si="332"/>
        <v/>
      </c>
      <c r="AL184" s="9"/>
      <c r="AM184" s="57" t="e">
        <f t="shared" si="356"/>
        <v>#N/A</v>
      </c>
      <c r="AN184" s="10" t="e">
        <f t="shared" si="357"/>
        <v>#N/A</v>
      </c>
      <c r="AO184" s="40" t="e">
        <f t="shared" si="358"/>
        <v>#N/A</v>
      </c>
      <c r="AP184" s="9"/>
      <c r="AQ184" s="71" t="str">
        <f t="shared" si="359"/>
        <v/>
      </c>
      <c r="AR184" s="10" t="str">
        <f>IF(AND(Sufficient_data="Yes",Include_study="Yes",Subgroup&lt;&gt;""),IF(COUNTIFS(Input!F$2:F183,"="&amp;"Yes",Input!C$2:C183,"="&amp;"Yes",Input!G$2:G183,"="&amp;Subgroup)&gt;0,"",Subgroup),"")</f>
        <v/>
      </c>
      <c r="AS184" s="26" t="str">
        <f t="shared" si="360"/>
        <v/>
      </c>
      <c r="AT184" s="14" t="str">
        <f t="shared" si="361"/>
        <v/>
      </c>
      <c r="AU184" s="10" t="str">
        <f t="shared" si="362"/>
        <v/>
      </c>
      <c r="AV184" s="19" t="str">
        <f t="shared" si="363"/>
        <v/>
      </c>
      <c r="AW184" s="10" t="str">
        <f t="shared" si="364"/>
        <v/>
      </c>
      <c r="AX184" s="10" t="str">
        <f t="shared" si="365"/>
        <v/>
      </c>
      <c r="AY184" s="10" t="str">
        <f t="shared" si="333"/>
        <v/>
      </c>
      <c r="AZ184" s="10" t="str">
        <f t="shared" si="366"/>
        <v/>
      </c>
      <c r="BA184" s="10" t="str">
        <f t="shared" si="367"/>
        <v/>
      </c>
      <c r="BB184" s="10" t="str">
        <f t="shared" si="334"/>
        <v/>
      </c>
      <c r="BC184" s="10" t="str">
        <f t="shared" si="368"/>
        <v/>
      </c>
      <c r="BD184" s="26" t="str">
        <f t="shared" si="369"/>
        <v/>
      </c>
      <c r="BE184" s="10" t="str">
        <f t="shared" si="335"/>
        <v/>
      </c>
      <c r="BF184" s="10" t="str">
        <f t="shared" si="336"/>
        <v/>
      </c>
      <c r="BG184" s="10" t="str">
        <f t="shared" si="370"/>
        <v/>
      </c>
      <c r="BH184" s="10" t="str">
        <f t="shared" si="371"/>
        <v/>
      </c>
      <c r="BI184" s="10" t="str">
        <f t="shared" si="337"/>
        <v/>
      </c>
      <c r="BJ184" s="10" t="str">
        <f t="shared" si="338"/>
        <v/>
      </c>
      <c r="BK184" s="10" t="str">
        <f t="shared" si="372"/>
        <v/>
      </c>
      <c r="BL184" s="10" t="str">
        <f t="shared" si="373"/>
        <v/>
      </c>
      <c r="BM184" s="10" t="str">
        <f t="shared" si="374"/>
        <v/>
      </c>
      <c r="BN184" s="10" t="e">
        <f t="shared" si="375"/>
        <v>#N/A</v>
      </c>
      <c r="BO184" s="10" t="str">
        <f t="shared" si="376"/>
        <v/>
      </c>
      <c r="BP184" s="10" t="str">
        <f t="shared" si="377"/>
        <v/>
      </c>
      <c r="BQ184" s="10" t="str">
        <f t="shared" si="339"/>
        <v/>
      </c>
      <c r="BR184" s="28" t="str">
        <f t="shared" si="378"/>
        <v/>
      </c>
      <c r="BS184" s="40" t="str">
        <f t="shared" si="306"/>
        <v/>
      </c>
      <c r="BX184" s="138"/>
      <c r="BY184" s="10" t="e">
        <f t="shared" si="340"/>
        <v>#N/A</v>
      </c>
      <c r="BZ184" s="10" t="e">
        <f t="shared" si="341"/>
        <v>#N/A</v>
      </c>
      <c r="CA184" s="10" t="str">
        <f t="shared" si="342"/>
        <v/>
      </c>
      <c r="CB184" s="10" t="str">
        <f>IF(AND(Sufficient_data="Yes",Include_study="Yes",Moderator&lt;&gt;""),'Moderator Analysis'!F:F-CL$2,"")</f>
        <v/>
      </c>
      <c r="CC184" s="10" t="str">
        <f>IF(AND(Sufficient_data="Yes",Include_study="Yes",Moderator&lt;&gt;""),'Moderator Analysis'!E:E-CL$3,"")</f>
        <v/>
      </c>
      <c r="CD184" s="40" t="str">
        <f>IF(AND(Sufficient_data="Yes",Include_study="Yes",Moderator&lt;&gt;""),CA:CA*('Moderator Analysis'!F:F-CL$5-CL$4*'Moderator Analysis'!E:E)^2,"")</f>
        <v/>
      </c>
      <c r="CE184" s="9"/>
      <c r="CF184" s="75" t="str">
        <f t="shared" si="379"/>
        <v/>
      </c>
      <c r="CG184" s="18" t="str">
        <f>IF(AND(Sufficient_data="Yes",Include_study="Yes",CF184&lt;&gt;""),'Moderator Analysis'!F:F-'Moderator Analysis'!J$37,"")</f>
        <v/>
      </c>
      <c r="CH184" s="18" t="str">
        <f>IF(AND(Sufficient_data="Yes",Include_study="Yes",CF184&lt;&gt;""),'Moderator Analysis'!E:E-SUMPRODUCT('Moderator Analysis'!E:E,CF:CF)/SUM(CF:CF),"")</f>
        <v/>
      </c>
      <c r="CI184" s="79" t="str">
        <f>IF(AND(Sufficient_data="Yes",Include_study="Yes",CF184&lt;&gt;""),CF:CF*('Moderator Analysis'!F:F-'Moderator Analysis'!J$29-'Moderator Analysis'!J$30*'Moderator Analysis'!E:E)^2,"")</f>
        <v/>
      </c>
      <c r="CN184" s="138"/>
      <c r="CO184" s="140"/>
      <c r="CP184" s="28" t="str">
        <f>IF(AND(Include_study="Yes",Sufficient_data="Yes"),1/'Publication Bias Analysis'!F184^2,"")</f>
        <v/>
      </c>
      <c r="CQ184" s="28" t="str">
        <f>IF(AND(Include_study="Yes",Sufficient_data="Yes"),1/('Publication Bias Analysis'!F:F^2+IF(Additional_model="Fixed effect",0,Calculations!DD$11)),"")</f>
        <v/>
      </c>
      <c r="CR184" s="28" t="str">
        <f>IF(AND(Include_study="Yes",Sufficient_data="Yes"),1/('Publication Bias Analysis'!F:F^2+IF(Additional_model="Fixed effect",0,'Publication Bias Analysis'!L$32)),"")</f>
        <v/>
      </c>
      <c r="CS184" s="28" t="str">
        <f>IF(AND(Include_study="Yes",Sufficient_data="Yes"),'Publication Bias Analysis'!E:E-IF(Trim_and_fill="Off",'Publication Bias Analysis'!I$29,'Publication Bias Analysis'!I$37),"")</f>
        <v/>
      </c>
      <c r="CT184" s="28" t="str">
        <f t="shared" si="343"/>
        <v/>
      </c>
      <c r="CU184" s="28" t="str">
        <f t="shared" si="344"/>
        <v/>
      </c>
      <c r="CV184" s="90" t="str">
        <f t="shared" si="345"/>
        <v/>
      </c>
      <c r="CW184" s="89" t="str">
        <f>IF(AND(Include_study="Yes",Sufficient_data="Yes"),CV:CV+IF(DH:DH&lt;0,-1,1)*COUNTIF(CV$2:CV183,CV:CV),"")</f>
        <v/>
      </c>
      <c r="CX184" s="89" t="str">
        <f>IF(AND(Include_study="Yes",Sufficient_data="Yes"),RANK(DL:DL,DL:DL,1)*IF(DK:DK&lt;0,-1,1)+IF(DK:DK&lt;0,-1,1)*COUNTIF(CV$2:CV183,CV:CV),"")</f>
        <v/>
      </c>
      <c r="CY184" s="89" t="str">
        <f>IF(AND(Include_study="Yes",Sufficient_data="Yes"),RANK(DO:DO,DO:DO,1)*IF(DN:DN&lt;0,-1,1)+IF(DN:DN&lt;0,-1,1)*COUNTIF(CV$2:CV183,CV:CV),"")</f>
        <v/>
      </c>
      <c r="CZ184" s="10" t="e">
        <f>IF(AND(Include_study="Yes",Sufficient_data="Yes"),'Publication Bias Analysis'!E:E,NA())</f>
        <v>#N/A</v>
      </c>
      <c r="DA184" s="40" t="e">
        <f>IF(AND(Include_study="Yes",Sufficient_data="Yes"),'Publication Bias Analysis'!F:F,NA())</f>
        <v>#N/A</v>
      </c>
      <c r="DG184" s="133"/>
      <c r="DH184" s="28" t="str">
        <f>IF(AND(Include_study="Yes",Sufficient_data="Yes"),IF('Publication Bias Analysis'!L$38="Left",CZ:CZ-'Publication Bias Analysis'!I$29,'Publication Bias Analysis'!I$29-'Publication Bias Analysis'!E:E),"")</f>
        <v/>
      </c>
      <c r="DI184" s="28" t="str">
        <f t="shared" si="308"/>
        <v/>
      </c>
      <c r="DJ184" s="40" t="str">
        <f>IF(AND(Include_study="Yes",Sufficient_data="Yes"),1/('Publication Bias Analysis'!F:F^2+IF(Additional_model="Fixed effect",0,$DS$6)),"")</f>
        <v/>
      </c>
      <c r="DK184" s="28" t="str">
        <f>IF(AND(Include_study="Yes",Sufficient_data="Yes"),IF('Publication Bias Analysis'!L$38="Left",CZ:CZ-DS$3,DS$3-'Publication Bias Analysis'!E:E),"")</f>
        <v/>
      </c>
      <c r="DL184" s="28" t="str">
        <f t="shared" si="309"/>
        <v/>
      </c>
      <c r="DM184" s="40" t="str">
        <f>IF(AND(DK184&lt;&gt;"",CW184&lt;=MAX(CW:CW)-DS$7),1/('Publication Bias Analysis'!F:F^2+IF(Additional_model="Fixed effect",0,$DS$13)),"")</f>
        <v/>
      </c>
      <c r="DN184" s="10" t="str">
        <f>IF(AND(Include_study="Yes",Sufficient_data="Yes"),IF('Publication Bias Analysis'!L$38="Left",CZ:CZ-DS$10,DS$10-CZ:CZ),"")</f>
        <v/>
      </c>
      <c r="DO184" s="10" t="str">
        <f t="shared" si="310"/>
        <v/>
      </c>
      <c r="DP184" s="40" t="str">
        <f t="shared" si="346"/>
        <v/>
      </c>
      <c r="EG184" s="133"/>
      <c r="EH184" s="10" t="str">
        <f t="shared" si="304"/>
        <v/>
      </c>
      <c r="EI184" s="40" t="str">
        <f>IF(AND(Include_study="Yes",Sufficient_data="Yes"),Z_score-('Publication Bias Analysis'!P$3+'Publication Bias Analysis'!P$4*Inverse_standard_error),"")</f>
        <v/>
      </c>
      <c r="EK184" s="133"/>
      <c r="EL184" s="10" t="str">
        <f>IF(AND(Include_study="Yes",Sufficient_data="Yes"),(CZ:CZ-SUMPRODUCT(Calculations!CP:CP,'Publication Bias Analysis'!E:E)/SUM(Calculations!CP:CP))/(SQRT(EM:EM)),"")</f>
        <v/>
      </c>
      <c r="EM184" s="10" t="str">
        <f>IF(AND(Include_study="Yes",Sufficient_data="Yes"),'Publication Bias Analysis'!F:F^2-1/(SUM(Calculations!CP:CP)),"")</f>
        <v/>
      </c>
      <c r="EN184" s="14" t="str">
        <f t="shared" si="311"/>
        <v/>
      </c>
      <c r="EO184" s="14" t="str">
        <f t="shared" si="312"/>
        <v/>
      </c>
      <c r="EP184" s="14" t="str">
        <f>IF(AND(Include_study="Yes",Sufficient_data="Yes"),COUNTIFS(EN$2:EN183,"&lt;"&amp;EN184,EO$2:EO183,"&lt;"&amp;EO184)+COUNTIFS(EN185:EN$201,"&lt;"&amp;EN184,EO185:EO$201,"&lt;"&amp;EO184)+COUNTIFS(EN$2:EN183,"&gt;"&amp;EN184,EO$2:EO183,"&gt;"&amp;EO184)+COUNTIFS(EN185:EN$201,"&gt;"&amp;EN184,EO185:EO$201,"&gt;"&amp;EO184),"")</f>
        <v/>
      </c>
      <c r="EQ184" s="83" t="str">
        <f>IF(AND(Include_study="Yes",Sufficient_data="Yes"),COUNTIFS(EN$2:EN183,"&lt;"&amp;EN184,EO$2:EO183,"&gt;"&amp;EO184)+COUNTIFS(EN185:EN$201,"&lt;"&amp;EN184,EO185:EO$201,"&gt;"&amp;EO184)+COUNTIFS(EN$2:EN183,"&gt;"&amp;EN184,EO$2:EO183,"&lt;"&amp;EO184)+COUNTIFS(EN185:EN$201,"&gt;"&amp;EN184,EO185:EO$201,"&lt;"&amp;EO184),"")</f>
        <v/>
      </c>
      <c r="ES184" s="133"/>
      <c r="EX184" s="133"/>
      <c r="EY184" s="10" t="e">
        <f t="shared" si="347"/>
        <v>#N/A</v>
      </c>
      <c r="EZ184" s="10" t="e">
        <f t="shared" si="348"/>
        <v>#N/A</v>
      </c>
      <c r="FA184" s="10" t="str">
        <f t="shared" si="349"/>
        <v/>
      </c>
      <c r="FB184" s="40" t="str">
        <f>IF(AND(Include_study="Yes",Sufficient_data="Yes"),Z_score-('Publication Bias Analysis'!AK212+'Publication Bias Analysis'!AK$31*Inverse_standard_error),"")</f>
        <v/>
      </c>
      <c r="FH184" s="133"/>
      <c r="FI184" s="14" t="str">
        <f>IF(Z_score&lt;&gt;"",RANK('Publication Bias Analysis'!AS:AS,'Publication Bias Analysis'!AS:AS,1)+COUNTIF('Publication Bias Analysis'!AS$2:AS183,'Publication Bias Analysis'!AS184),"")</f>
        <v/>
      </c>
      <c r="FJ184" s="10" t="str">
        <f t="shared" si="350"/>
        <v/>
      </c>
      <c r="FK184" s="10" t="e">
        <f>IF(AND(Include_study="Yes",Sufficient_data="Yes"),'Publication Bias Analysis'!AR184,NA())</f>
        <v>#N/A</v>
      </c>
      <c r="FL184" s="28" t="e">
        <f>IF(AND(Include_study="Yes",Sufficient_data="Yes"),'Publication Bias Analysis'!AS184,NA())</f>
        <v>#N/A</v>
      </c>
      <c r="FM184" s="10" t="str">
        <f>IF(AND(Include_study="Yes",Sufficient_data="Yes"),'Publication Bias Analysis'!AR:AR-AVERAGE('Publication Bias Analysis'!AR:AR),"")</f>
        <v/>
      </c>
      <c r="FN184" s="40" t="str">
        <f>IF(AND(Include_study="Yes",Sufficient_data="Yes"),FL:FL-('Publication Bias Analysis'!AV$30+FK:FK*'Publication Bias Analysis'!AV$31),"")</f>
        <v/>
      </c>
      <c r="FT184" s="133"/>
      <c r="FU184" s="10" t="str">
        <f t="shared" si="351"/>
        <v/>
      </c>
      <c r="FV184" s="19" t="str">
        <f t="shared" si="380"/>
        <v/>
      </c>
      <c r="FW184" s="40" t="str">
        <f t="shared" si="307"/>
        <v/>
      </c>
    </row>
    <row r="185" spans="1:179" x14ac:dyDescent="0.2">
      <c r="A185" s="129"/>
      <c r="B185" s="26" t="str">
        <f t="shared" si="352"/>
        <v/>
      </c>
      <c r="C185" s="26" t="str">
        <f>IF(B185&lt;&gt;"",IF(B185=0,COUNTIF(B$2:B184,0)+1,COUNTIF(B$2:B184,B185)+B185+COUNTIF(B:B,0)),"")</f>
        <v/>
      </c>
      <c r="D185" s="26" t="str">
        <f t="shared" si="313"/>
        <v/>
      </c>
      <c r="E185" s="10" t="str">
        <f>IF(AND(Sufficient_data="Yes",Include_study="Yes",Input!Study_name&lt;&gt;""),Input!Study_name,"")</f>
        <v/>
      </c>
      <c r="F185" s="10" t="str">
        <f>IF(AND(Sufficient_data="Yes",Include_study="Yes"),Input!Correlation,"")</f>
        <v/>
      </c>
      <c r="G185" s="10" t="str">
        <f t="shared" si="314"/>
        <v/>
      </c>
      <c r="H185" s="10" t="str">
        <f>IF(AND(Sufficient_data="Yes",Include_study="Yes"),Input!Number_of_subjects,"")</f>
        <v/>
      </c>
      <c r="I185" s="10" t="str">
        <f t="shared" si="315"/>
        <v/>
      </c>
      <c r="J185" s="10" t="str">
        <f t="shared" si="316"/>
        <v/>
      </c>
      <c r="K185" s="10" t="str">
        <f t="shared" si="317"/>
        <v/>
      </c>
      <c r="L185" s="10" t="str">
        <f t="shared" si="318"/>
        <v/>
      </c>
      <c r="M185" s="10" t="str">
        <f t="shared" si="319"/>
        <v/>
      </c>
      <c r="N185" s="10" t="str">
        <f t="shared" si="320"/>
        <v/>
      </c>
      <c r="O185" s="106" t="str">
        <f t="shared" si="321"/>
        <v/>
      </c>
      <c r="P185" s="68" t="str">
        <f t="shared" si="322"/>
        <v/>
      </c>
      <c r="R185" s="57" t="e">
        <f t="shared" si="323"/>
        <v>#N/A</v>
      </c>
      <c r="S185" s="10" t="e">
        <f t="shared" si="324"/>
        <v>#N/A</v>
      </c>
      <c r="T185" s="40" t="e">
        <f t="shared" si="325"/>
        <v>#N/A</v>
      </c>
      <c r="Y185" s="129"/>
      <c r="Z185" s="26" t="str">
        <f t="shared" si="326"/>
        <v/>
      </c>
      <c r="AA185" s="26" t="str">
        <f>IF(AND(Sufficient_data="Yes",Include_study="Yes",Input!Study_name&lt;&gt;"",Subgroup&lt;&gt;""),Input!Study_name,"")</f>
        <v/>
      </c>
      <c r="AB185" s="10" t="str">
        <f t="shared" si="327"/>
        <v/>
      </c>
      <c r="AC185" s="10" t="str">
        <f>IF(AND(Sufficient_data="Yes",Include_study="Yes",Subgroup&lt;&gt;""),Input!Correlation,"")</f>
        <v/>
      </c>
      <c r="AD185" s="10" t="str">
        <f t="shared" si="353"/>
        <v/>
      </c>
      <c r="AE185" s="10" t="str">
        <f t="shared" si="328"/>
        <v/>
      </c>
      <c r="AF185" s="10" t="str">
        <f t="shared" si="354"/>
        <v/>
      </c>
      <c r="AG185" s="10" t="str">
        <f t="shared" si="329"/>
        <v/>
      </c>
      <c r="AH185" s="4" t="str">
        <f t="shared" si="355"/>
        <v/>
      </c>
      <c r="AI185" s="35" t="str">
        <f t="shared" si="330"/>
        <v/>
      </c>
      <c r="AJ185" s="108" t="str">
        <f t="shared" si="331"/>
        <v/>
      </c>
      <c r="AK185" s="68" t="str">
        <f t="shared" si="332"/>
        <v/>
      </c>
      <c r="AL185" s="9"/>
      <c r="AM185" s="57" t="e">
        <f t="shared" si="356"/>
        <v>#N/A</v>
      </c>
      <c r="AN185" s="10" t="e">
        <f t="shared" si="357"/>
        <v>#N/A</v>
      </c>
      <c r="AO185" s="40" t="e">
        <f t="shared" si="358"/>
        <v>#N/A</v>
      </c>
      <c r="AP185" s="9"/>
      <c r="AQ185" s="71" t="str">
        <f t="shared" si="359"/>
        <v/>
      </c>
      <c r="AR185" s="10" t="str">
        <f>IF(AND(Sufficient_data="Yes",Include_study="Yes",Subgroup&lt;&gt;""),IF(COUNTIFS(Input!F$2:F184,"="&amp;"Yes",Input!C$2:C184,"="&amp;"Yes",Input!G$2:G184,"="&amp;Subgroup)&gt;0,"",Subgroup),"")</f>
        <v/>
      </c>
      <c r="AS185" s="26" t="str">
        <f t="shared" si="360"/>
        <v/>
      </c>
      <c r="AT185" s="14" t="str">
        <f t="shared" si="361"/>
        <v/>
      </c>
      <c r="AU185" s="10" t="str">
        <f t="shared" si="362"/>
        <v/>
      </c>
      <c r="AV185" s="19" t="str">
        <f t="shared" si="363"/>
        <v/>
      </c>
      <c r="AW185" s="10" t="str">
        <f t="shared" si="364"/>
        <v/>
      </c>
      <c r="AX185" s="10" t="str">
        <f t="shared" si="365"/>
        <v/>
      </c>
      <c r="AY185" s="10" t="str">
        <f t="shared" si="333"/>
        <v/>
      </c>
      <c r="AZ185" s="10" t="str">
        <f t="shared" si="366"/>
        <v/>
      </c>
      <c r="BA185" s="10" t="str">
        <f t="shared" si="367"/>
        <v/>
      </c>
      <c r="BB185" s="10" t="str">
        <f t="shared" si="334"/>
        <v/>
      </c>
      <c r="BC185" s="10" t="str">
        <f t="shared" si="368"/>
        <v/>
      </c>
      <c r="BD185" s="26" t="str">
        <f t="shared" si="369"/>
        <v/>
      </c>
      <c r="BE185" s="10" t="str">
        <f t="shared" si="335"/>
        <v/>
      </c>
      <c r="BF185" s="10" t="str">
        <f t="shared" si="336"/>
        <v/>
      </c>
      <c r="BG185" s="10" t="str">
        <f t="shared" si="370"/>
        <v/>
      </c>
      <c r="BH185" s="10" t="str">
        <f t="shared" si="371"/>
        <v/>
      </c>
      <c r="BI185" s="10" t="str">
        <f t="shared" si="337"/>
        <v/>
      </c>
      <c r="BJ185" s="10" t="str">
        <f t="shared" si="338"/>
        <v/>
      </c>
      <c r="BK185" s="10" t="str">
        <f t="shared" si="372"/>
        <v/>
      </c>
      <c r="BL185" s="10" t="str">
        <f t="shared" si="373"/>
        <v/>
      </c>
      <c r="BM185" s="10" t="str">
        <f t="shared" si="374"/>
        <v/>
      </c>
      <c r="BN185" s="10" t="e">
        <f t="shared" si="375"/>
        <v>#N/A</v>
      </c>
      <c r="BO185" s="10" t="str">
        <f t="shared" si="376"/>
        <v/>
      </c>
      <c r="BP185" s="10" t="str">
        <f t="shared" si="377"/>
        <v/>
      </c>
      <c r="BQ185" s="10" t="str">
        <f t="shared" si="339"/>
        <v/>
      </c>
      <c r="BR185" s="28" t="str">
        <f t="shared" si="378"/>
        <v/>
      </c>
      <c r="BS185" s="40" t="str">
        <f t="shared" si="306"/>
        <v/>
      </c>
      <c r="BX185" s="138"/>
      <c r="BY185" s="10" t="e">
        <f t="shared" si="340"/>
        <v>#N/A</v>
      </c>
      <c r="BZ185" s="10" t="e">
        <f t="shared" si="341"/>
        <v>#N/A</v>
      </c>
      <c r="CA185" s="10" t="str">
        <f t="shared" si="342"/>
        <v/>
      </c>
      <c r="CB185" s="10" t="str">
        <f>IF(AND(Sufficient_data="Yes",Include_study="Yes",Moderator&lt;&gt;""),'Moderator Analysis'!F:F-CL$2,"")</f>
        <v/>
      </c>
      <c r="CC185" s="10" t="str">
        <f>IF(AND(Sufficient_data="Yes",Include_study="Yes",Moderator&lt;&gt;""),'Moderator Analysis'!E:E-CL$3,"")</f>
        <v/>
      </c>
      <c r="CD185" s="40" t="str">
        <f>IF(AND(Sufficient_data="Yes",Include_study="Yes",Moderator&lt;&gt;""),CA:CA*('Moderator Analysis'!F:F-CL$5-CL$4*'Moderator Analysis'!E:E)^2,"")</f>
        <v/>
      </c>
      <c r="CE185" s="9"/>
      <c r="CF185" s="75" t="str">
        <f t="shared" si="379"/>
        <v/>
      </c>
      <c r="CG185" s="18" t="str">
        <f>IF(AND(Sufficient_data="Yes",Include_study="Yes",CF185&lt;&gt;""),'Moderator Analysis'!F:F-'Moderator Analysis'!J$37,"")</f>
        <v/>
      </c>
      <c r="CH185" s="18" t="str">
        <f>IF(AND(Sufficient_data="Yes",Include_study="Yes",CF185&lt;&gt;""),'Moderator Analysis'!E:E-SUMPRODUCT('Moderator Analysis'!E:E,CF:CF)/SUM(CF:CF),"")</f>
        <v/>
      </c>
      <c r="CI185" s="79" t="str">
        <f>IF(AND(Sufficient_data="Yes",Include_study="Yes",CF185&lt;&gt;""),CF:CF*('Moderator Analysis'!F:F-'Moderator Analysis'!J$29-'Moderator Analysis'!J$30*'Moderator Analysis'!E:E)^2,"")</f>
        <v/>
      </c>
      <c r="CN185" s="138"/>
      <c r="CO185" s="140"/>
      <c r="CP185" s="28" t="str">
        <f>IF(AND(Include_study="Yes",Sufficient_data="Yes"),1/'Publication Bias Analysis'!F185^2,"")</f>
        <v/>
      </c>
      <c r="CQ185" s="28" t="str">
        <f>IF(AND(Include_study="Yes",Sufficient_data="Yes"),1/('Publication Bias Analysis'!F:F^2+IF(Additional_model="Fixed effect",0,Calculations!DD$11)),"")</f>
        <v/>
      </c>
      <c r="CR185" s="28" t="str">
        <f>IF(AND(Include_study="Yes",Sufficient_data="Yes"),1/('Publication Bias Analysis'!F:F^2+IF(Additional_model="Fixed effect",0,'Publication Bias Analysis'!L$32)),"")</f>
        <v/>
      </c>
      <c r="CS185" s="28" t="str">
        <f>IF(AND(Include_study="Yes",Sufficient_data="Yes"),'Publication Bias Analysis'!E:E-IF(Trim_and_fill="Off",'Publication Bias Analysis'!I$29,'Publication Bias Analysis'!I$37),"")</f>
        <v/>
      </c>
      <c r="CT185" s="28" t="str">
        <f t="shared" si="343"/>
        <v/>
      </c>
      <c r="CU185" s="28" t="str">
        <f t="shared" si="344"/>
        <v/>
      </c>
      <c r="CV185" s="90" t="str">
        <f t="shared" si="345"/>
        <v/>
      </c>
      <c r="CW185" s="89" t="str">
        <f>IF(AND(Include_study="Yes",Sufficient_data="Yes"),CV:CV+IF(DH:DH&lt;0,-1,1)*COUNTIF(CV$2:CV184,CV:CV),"")</f>
        <v/>
      </c>
      <c r="CX185" s="89" t="str">
        <f>IF(AND(Include_study="Yes",Sufficient_data="Yes"),RANK(DL:DL,DL:DL,1)*IF(DK:DK&lt;0,-1,1)+IF(DK:DK&lt;0,-1,1)*COUNTIF(CV$2:CV184,CV:CV),"")</f>
        <v/>
      </c>
      <c r="CY185" s="89" t="str">
        <f>IF(AND(Include_study="Yes",Sufficient_data="Yes"),RANK(DO:DO,DO:DO,1)*IF(DN:DN&lt;0,-1,1)+IF(DN:DN&lt;0,-1,1)*COUNTIF(CV$2:CV184,CV:CV),"")</f>
        <v/>
      </c>
      <c r="CZ185" s="10" t="e">
        <f>IF(AND(Include_study="Yes",Sufficient_data="Yes"),'Publication Bias Analysis'!E:E,NA())</f>
        <v>#N/A</v>
      </c>
      <c r="DA185" s="40" t="e">
        <f>IF(AND(Include_study="Yes",Sufficient_data="Yes"),'Publication Bias Analysis'!F:F,NA())</f>
        <v>#N/A</v>
      </c>
      <c r="DG185" s="133"/>
      <c r="DH185" s="28" t="str">
        <f>IF(AND(Include_study="Yes",Sufficient_data="Yes"),IF('Publication Bias Analysis'!L$38="Left",CZ:CZ-'Publication Bias Analysis'!I$29,'Publication Bias Analysis'!I$29-'Publication Bias Analysis'!E:E),"")</f>
        <v/>
      </c>
      <c r="DI185" s="28" t="str">
        <f t="shared" si="308"/>
        <v/>
      </c>
      <c r="DJ185" s="40" t="str">
        <f>IF(AND(Include_study="Yes",Sufficient_data="Yes"),1/('Publication Bias Analysis'!F:F^2+IF(Additional_model="Fixed effect",0,$DS$6)),"")</f>
        <v/>
      </c>
      <c r="DK185" s="28" t="str">
        <f>IF(AND(Include_study="Yes",Sufficient_data="Yes"),IF('Publication Bias Analysis'!L$38="Left",CZ:CZ-DS$3,DS$3-'Publication Bias Analysis'!E:E),"")</f>
        <v/>
      </c>
      <c r="DL185" s="28" t="str">
        <f t="shared" si="309"/>
        <v/>
      </c>
      <c r="DM185" s="40" t="str">
        <f>IF(AND(DK185&lt;&gt;"",CW185&lt;=MAX(CW:CW)-DS$7),1/('Publication Bias Analysis'!F:F^2+IF(Additional_model="Fixed effect",0,$DS$13)),"")</f>
        <v/>
      </c>
      <c r="DN185" s="10" t="str">
        <f>IF(AND(Include_study="Yes",Sufficient_data="Yes"),IF('Publication Bias Analysis'!L$38="Left",CZ:CZ-DS$10,DS$10-CZ:CZ),"")</f>
        <v/>
      </c>
      <c r="DO185" s="10" t="str">
        <f t="shared" si="310"/>
        <v/>
      </c>
      <c r="DP185" s="40" t="str">
        <f t="shared" si="346"/>
        <v/>
      </c>
      <c r="EG185" s="133"/>
      <c r="EH185" s="10" t="str">
        <f t="shared" si="304"/>
        <v/>
      </c>
      <c r="EI185" s="40" t="str">
        <f>IF(AND(Include_study="Yes",Sufficient_data="Yes"),Z_score-('Publication Bias Analysis'!P$3+'Publication Bias Analysis'!P$4*Inverse_standard_error),"")</f>
        <v/>
      </c>
      <c r="EK185" s="133"/>
      <c r="EL185" s="10" t="str">
        <f>IF(AND(Include_study="Yes",Sufficient_data="Yes"),(CZ:CZ-SUMPRODUCT(Calculations!CP:CP,'Publication Bias Analysis'!E:E)/SUM(Calculations!CP:CP))/(SQRT(EM:EM)),"")</f>
        <v/>
      </c>
      <c r="EM185" s="10" t="str">
        <f>IF(AND(Include_study="Yes",Sufficient_data="Yes"),'Publication Bias Analysis'!F:F^2-1/(SUM(Calculations!CP:CP)),"")</f>
        <v/>
      </c>
      <c r="EN185" s="14" t="str">
        <f t="shared" si="311"/>
        <v/>
      </c>
      <c r="EO185" s="14" t="str">
        <f t="shared" si="312"/>
        <v/>
      </c>
      <c r="EP185" s="14" t="str">
        <f>IF(AND(Include_study="Yes",Sufficient_data="Yes"),COUNTIFS(EN$2:EN184,"&lt;"&amp;EN185,EO$2:EO184,"&lt;"&amp;EO185)+COUNTIFS(EN186:EN$201,"&lt;"&amp;EN185,EO186:EO$201,"&lt;"&amp;EO185)+COUNTIFS(EN$2:EN184,"&gt;"&amp;EN185,EO$2:EO184,"&gt;"&amp;EO185)+COUNTIFS(EN186:EN$201,"&gt;"&amp;EN185,EO186:EO$201,"&gt;"&amp;EO185),"")</f>
        <v/>
      </c>
      <c r="EQ185" s="83" t="str">
        <f>IF(AND(Include_study="Yes",Sufficient_data="Yes"),COUNTIFS(EN$2:EN184,"&lt;"&amp;EN185,EO$2:EO184,"&gt;"&amp;EO185)+COUNTIFS(EN186:EN$201,"&lt;"&amp;EN185,EO186:EO$201,"&gt;"&amp;EO185)+COUNTIFS(EN$2:EN184,"&gt;"&amp;EN185,EO$2:EO184,"&lt;"&amp;EO185)+COUNTIFS(EN186:EN$201,"&gt;"&amp;EN185,EO186:EO$201,"&lt;"&amp;EO185),"")</f>
        <v/>
      </c>
      <c r="ES185" s="133"/>
      <c r="EX185" s="133"/>
      <c r="EY185" s="10" t="e">
        <f t="shared" si="347"/>
        <v>#N/A</v>
      </c>
      <c r="EZ185" s="10" t="e">
        <f t="shared" si="348"/>
        <v>#N/A</v>
      </c>
      <c r="FA185" s="10" t="str">
        <f t="shared" si="349"/>
        <v/>
      </c>
      <c r="FB185" s="40" t="str">
        <f>IF(AND(Include_study="Yes",Sufficient_data="Yes"),Z_score-('Publication Bias Analysis'!AK213+'Publication Bias Analysis'!AK$31*Inverse_standard_error),"")</f>
        <v/>
      </c>
      <c r="FH185" s="133"/>
      <c r="FI185" s="14" t="str">
        <f>IF(Z_score&lt;&gt;"",RANK('Publication Bias Analysis'!AS:AS,'Publication Bias Analysis'!AS:AS,1)+COUNTIF('Publication Bias Analysis'!AS$2:AS184,'Publication Bias Analysis'!AS185),"")</f>
        <v/>
      </c>
      <c r="FJ185" s="10" t="str">
        <f t="shared" si="350"/>
        <v/>
      </c>
      <c r="FK185" s="10" t="e">
        <f>IF(AND(Include_study="Yes",Sufficient_data="Yes"),'Publication Bias Analysis'!AR185,NA())</f>
        <v>#N/A</v>
      </c>
      <c r="FL185" s="28" t="e">
        <f>IF(AND(Include_study="Yes",Sufficient_data="Yes"),'Publication Bias Analysis'!AS185,NA())</f>
        <v>#N/A</v>
      </c>
      <c r="FM185" s="10" t="str">
        <f>IF(AND(Include_study="Yes",Sufficient_data="Yes"),'Publication Bias Analysis'!AR:AR-AVERAGE('Publication Bias Analysis'!AR:AR),"")</f>
        <v/>
      </c>
      <c r="FN185" s="40" t="str">
        <f>IF(AND(Include_study="Yes",Sufficient_data="Yes"),FL:FL-('Publication Bias Analysis'!AV$30+FK:FK*'Publication Bias Analysis'!AV$31),"")</f>
        <v/>
      </c>
      <c r="FT185" s="133"/>
      <c r="FU185" s="10" t="str">
        <f t="shared" si="351"/>
        <v/>
      </c>
      <c r="FV185" s="19" t="str">
        <f t="shared" si="380"/>
        <v/>
      </c>
      <c r="FW185" s="40" t="str">
        <f t="shared" si="307"/>
        <v/>
      </c>
    </row>
    <row r="186" spans="1:179" x14ac:dyDescent="0.2">
      <c r="A186" s="129"/>
      <c r="B186" s="26" t="str">
        <f t="shared" si="352"/>
        <v/>
      </c>
      <c r="C186" s="26" t="str">
        <f>IF(B186&lt;&gt;"",IF(B186=0,COUNTIF(B$2:B185,0)+1,COUNTIF(B$2:B185,B186)+B186+COUNTIF(B:B,0)),"")</f>
        <v/>
      </c>
      <c r="D186" s="26" t="str">
        <f t="shared" si="313"/>
        <v/>
      </c>
      <c r="E186" s="10" t="str">
        <f>IF(AND(Sufficient_data="Yes",Include_study="Yes",Input!Study_name&lt;&gt;""),Input!Study_name,"")</f>
        <v/>
      </c>
      <c r="F186" s="10" t="str">
        <f>IF(AND(Sufficient_data="Yes",Include_study="Yes"),Input!Correlation,"")</f>
        <v/>
      </c>
      <c r="G186" s="10" t="str">
        <f t="shared" si="314"/>
        <v/>
      </c>
      <c r="H186" s="10" t="str">
        <f>IF(AND(Sufficient_data="Yes",Include_study="Yes"),Input!Number_of_subjects,"")</f>
        <v/>
      </c>
      <c r="I186" s="10" t="str">
        <f t="shared" si="315"/>
        <v/>
      </c>
      <c r="J186" s="10" t="str">
        <f t="shared" si="316"/>
        <v/>
      </c>
      <c r="K186" s="10" t="str">
        <f t="shared" si="317"/>
        <v/>
      </c>
      <c r="L186" s="10" t="str">
        <f t="shared" si="318"/>
        <v/>
      </c>
      <c r="M186" s="10" t="str">
        <f t="shared" si="319"/>
        <v/>
      </c>
      <c r="N186" s="10" t="str">
        <f t="shared" si="320"/>
        <v/>
      </c>
      <c r="O186" s="106" t="str">
        <f t="shared" si="321"/>
        <v/>
      </c>
      <c r="P186" s="68" t="str">
        <f t="shared" si="322"/>
        <v/>
      </c>
      <c r="R186" s="57" t="e">
        <f t="shared" si="323"/>
        <v>#N/A</v>
      </c>
      <c r="S186" s="10" t="e">
        <f t="shared" si="324"/>
        <v>#N/A</v>
      </c>
      <c r="T186" s="40" t="e">
        <f t="shared" si="325"/>
        <v>#N/A</v>
      </c>
      <c r="Y186" s="129"/>
      <c r="Z186" s="26" t="str">
        <f t="shared" si="326"/>
        <v/>
      </c>
      <c r="AA186" s="26" t="str">
        <f>IF(AND(Sufficient_data="Yes",Include_study="Yes",Input!Study_name&lt;&gt;"",Subgroup&lt;&gt;""),Input!Study_name,"")</f>
        <v/>
      </c>
      <c r="AB186" s="10" t="str">
        <f t="shared" si="327"/>
        <v/>
      </c>
      <c r="AC186" s="10" t="str">
        <f>IF(AND(Sufficient_data="Yes",Include_study="Yes",Subgroup&lt;&gt;""),Input!Correlation,"")</f>
        <v/>
      </c>
      <c r="AD186" s="10" t="str">
        <f t="shared" si="353"/>
        <v/>
      </c>
      <c r="AE186" s="10" t="str">
        <f t="shared" si="328"/>
        <v/>
      </c>
      <c r="AF186" s="10" t="str">
        <f t="shared" si="354"/>
        <v/>
      </c>
      <c r="AG186" s="10" t="str">
        <f t="shared" si="329"/>
        <v/>
      </c>
      <c r="AH186" s="4" t="str">
        <f t="shared" si="355"/>
        <v/>
      </c>
      <c r="AI186" s="35" t="str">
        <f t="shared" si="330"/>
        <v/>
      </c>
      <c r="AJ186" s="108" t="str">
        <f t="shared" si="331"/>
        <v/>
      </c>
      <c r="AK186" s="68" t="str">
        <f t="shared" si="332"/>
        <v/>
      </c>
      <c r="AL186" s="9"/>
      <c r="AM186" s="57" t="e">
        <f t="shared" si="356"/>
        <v>#N/A</v>
      </c>
      <c r="AN186" s="10" t="e">
        <f t="shared" si="357"/>
        <v>#N/A</v>
      </c>
      <c r="AO186" s="40" t="e">
        <f t="shared" si="358"/>
        <v>#N/A</v>
      </c>
      <c r="AP186" s="9"/>
      <c r="AQ186" s="71" t="str">
        <f t="shared" si="359"/>
        <v/>
      </c>
      <c r="AR186" s="10" t="str">
        <f>IF(AND(Sufficient_data="Yes",Include_study="Yes",Subgroup&lt;&gt;""),IF(COUNTIFS(Input!F$2:F185,"="&amp;"Yes",Input!C$2:C185,"="&amp;"Yes",Input!G$2:G185,"="&amp;Subgroup)&gt;0,"",Subgroup),"")</f>
        <v/>
      </c>
      <c r="AS186" s="26" t="str">
        <f t="shared" si="360"/>
        <v/>
      </c>
      <c r="AT186" s="14" t="str">
        <f t="shared" si="361"/>
        <v/>
      </c>
      <c r="AU186" s="10" t="str">
        <f t="shared" si="362"/>
        <v/>
      </c>
      <c r="AV186" s="19" t="str">
        <f t="shared" si="363"/>
        <v/>
      </c>
      <c r="AW186" s="10" t="str">
        <f t="shared" si="364"/>
        <v/>
      </c>
      <c r="AX186" s="10" t="str">
        <f t="shared" si="365"/>
        <v/>
      </c>
      <c r="AY186" s="10" t="str">
        <f t="shared" si="333"/>
        <v/>
      </c>
      <c r="AZ186" s="10" t="str">
        <f t="shared" si="366"/>
        <v/>
      </c>
      <c r="BA186" s="10" t="str">
        <f t="shared" si="367"/>
        <v/>
      </c>
      <c r="BB186" s="10" t="str">
        <f t="shared" si="334"/>
        <v/>
      </c>
      <c r="BC186" s="10" t="str">
        <f t="shared" si="368"/>
        <v/>
      </c>
      <c r="BD186" s="26" t="str">
        <f t="shared" si="369"/>
        <v/>
      </c>
      <c r="BE186" s="10" t="str">
        <f t="shared" si="335"/>
        <v/>
      </c>
      <c r="BF186" s="10" t="str">
        <f t="shared" si="336"/>
        <v/>
      </c>
      <c r="BG186" s="10" t="str">
        <f t="shared" si="370"/>
        <v/>
      </c>
      <c r="BH186" s="10" t="str">
        <f t="shared" si="371"/>
        <v/>
      </c>
      <c r="BI186" s="10" t="str">
        <f t="shared" si="337"/>
        <v/>
      </c>
      <c r="BJ186" s="10" t="str">
        <f t="shared" si="338"/>
        <v/>
      </c>
      <c r="BK186" s="10" t="str">
        <f t="shared" si="372"/>
        <v/>
      </c>
      <c r="BL186" s="10" t="str">
        <f t="shared" si="373"/>
        <v/>
      </c>
      <c r="BM186" s="10" t="str">
        <f t="shared" si="374"/>
        <v/>
      </c>
      <c r="BN186" s="10" t="e">
        <f t="shared" si="375"/>
        <v>#N/A</v>
      </c>
      <c r="BO186" s="10" t="str">
        <f t="shared" si="376"/>
        <v/>
      </c>
      <c r="BP186" s="10" t="str">
        <f t="shared" si="377"/>
        <v/>
      </c>
      <c r="BQ186" s="10" t="str">
        <f t="shared" si="339"/>
        <v/>
      </c>
      <c r="BR186" s="28" t="str">
        <f t="shared" si="378"/>
        <v/>
      </c>
      <c r="BS186" s="40" t="str">
        <f t="shared" si="306"/>
        <v/>
      </c>
      <c r="BX186" s="138"/>
      <c r="BY186" s="10" t="e">
        <f t="shared" si="340"/>
        <v>#N/A</v>
      </c>
      <c r="BZ186" s="10" t="e">
        <f t="shared" si="341"/>
        <v>#N/A</v>
      </c>
      <c r="CA186" s="10" t="str">
        <f t="shared" si="342"/>
        <v/>
      </c>
      <c r="CB186" s="10" t="str">
        <f>IF(AND(Sufficient_data="Yes",Include_study="Yes",Moderator&lt;&gt;""),'Moderator Analysis'!F:F-CL$2,"")</f>
        <v/>
      </c>
      <c r="CC186" s="10" t="str">
        <f>IF(AND(Sufficient_data="Yes",Include_study="Yes",Moderator&lt;&gt;""),'Moderator Analysis'!E:E-CL$3,"")</f>
        <v/>
      </c>
      <c r="CD186" s="40" t="str">
        <f>IF(AND(Sufficient_data="Yes",Include_study="Yes",Moderator&lt;&gt;""),CA:CA*('Moderator Analysis'!F:F-CL$5-CL$4*'Moderator Analysis'!E:E)^2,"")</f>
        <v/>
      </c>
      <c r="CE186" s="9"/>
      <c r="CF186" s="75" t="str">
        <f t="shared" si="379"/>
        <v/>
      </c>
      <c r="CG186" s="18" t="str">
        <f>IF(AND(Sufficient_data="Yes",Include_study="Yes",CF186&lt;&gt;""),'Moderator Analysis'!F:F-'Moderator Analysis'!J$37,"")</f>
        <v/>
      </c>
      <c r="CH186" s="18" t="str">
        <f>IF(AND(Sufficient_data="Yes",Include_study="Yes",CF186&lt;&gt;""),'Moderator Analysis'!E:E-SUMPRODUCT('Moderator Analysis'!E:E,CF:CF)/SUM(CF:CF),"")</f>
        <v/>
      </c>
      <c r="CI186" s="79" t="str">
        <f>IF(AND(Sufficient_data="Yes",Include_study="Yes",CF186&lt;&gt;""),CF:CF*('Moderator Analysis'!F:F-'Moderator Analysis'!J$29-'Moderator Analysis'!J$30*'Moderator Analysis'!E:E)^2,"")</f>
        <v/>
      </c>
      <c r="CN186" s="138"/>
      <c r="CO186" s="140"/>
      <c r="CP186" s="28" t="str">
        <f>IF(AND(Include_study="Yes",Sufficient_data="Yes"),1/'Publication Bias Analysis'!F186^2,"")</f>
        <v/>
      </c>
      <c r="CQ186" s="28" t="str">
        <f>IF(AND(Include_study="Yes",Sufficient_data="Yes"),1/('Publication Bias Analysis'!F:F^2+IF(Additional_model="Fixed effect",0,Calculations!DD$11)),"")</f>
        <v/>
      </c>
      <c r="CR186" s="28" t="str">
        <f>IF(AND(Include_study="Yes",Sufficient_data="Yes"),1/('Publication Bias Analysis'!F:F^2+IF(Additional_model="Fixed effect",0,'Publication Bias Analysis'!L$32)),"")</f>
        <v/>
      </c>
      <c r="CS186" s="28" t="str">
        <f>IF(AND(Include_study="Yes",Sufficient_data="Yes"),'Publication Bias Analysis'!E:E-IF(Trim_and_fill="Off",'Publication Bias Analysis'!I$29,'Publication Bias Analysis'!I$37),"")</f>
        <v/>
      </c>
      <c r="CT186" s="28" t="str">
        <f t="shared" si="343"/>
        <v/>
      </c>
      <c r="CU186" s="28" t="str">
        <f t="shared" si="344"/>
        <v/>
      </c>
      <c r="CV186" s="90" t="str">
        <f t="shared" si="345"/>
        <v/>
      </c>
      <c r="CW186" s="89" t="str">
        <f>IF(AND(Include_study="Yes",Sufficient_data="Yes"),CV:CV+IF(DH:DH&lt;0,-1,1)*COUNTIF(CV$2:CV185,CV:CV),"")</f>
        <v/>
      </c>
      <c r="CX186" s="89" t="str">
        <f>IF(AND(Include_study="Yes",Sufficient_data="Yes"),RANK(DL:DL,DL:DL,1)*IF(DK:DK&lt;0,-1,1)+IF(DK:DK&lt;0,-1,1)*COUNTIF(CV$2:CV185,CV:CV),"")</f>
        <v/>
      </c>
      <c r="CY186" s="89" t="str">
        <f>IF(AND(Include_study="Yes",Sufficient_data="Yes"),RANK(DO:DO,DO:DO,1)*IF(DN:DN&lt;0,-1,1)+IF(DN:DN&lt;0,-1,1)*COUNTIF(CV$2:CV185,CV:CV),"")</f>
        <v/>
      </c>
      <c r="CZ186" s="10" t="e">
        <f>IF(AND(Include_study="Yes",Sufficient_data="Yes"),'Publication Bias Analysis'!E:E,NA())</f>
        <v>#N/A</v>
      </c>
      <c r="DA186" s="40" t="e">
        <f>IF(AND(Include_study="Yes",Sufficient_data="Yes"),'Publication Bias Analysis'!F:F,NA())</f>
        <v>#N/A</v>
      </c>
      <c r="DG186" s="133"/>
      <c r="DH186" s="28" t="str">
        <f>IF(AND(Include_study="Yes",Sufficient_data="Yes"),IF('Publication Bias Analysis'!L$38="Left",CZ:CZ-'Publication Bias Analysis'!I$29,'Publication Bias Analysis'!I$29-'Publication Bias Analysis'!E:E),"")</f>
        <v/>
      </c>
      <c r="DI186" s="28" t="str">
        <f t="shared" si="308"/>
        <v/>
      </c>
      <c r="DJ186" s="40" t="str">
        <f>IF(AND(Include_study="Yes",Sufficient_data="Yes"),1/('Publication Bias Analysis'!F:F^2+IF(Additional_model="Fixed effect",0,$DS$6)),"")</f>
        <v/>
      </c>
      <c r="DK186" s="28" t="str">
        <f>IF(AND(Include_study="Yes",Sufficient_data="Yes"),IF('Publication Bias Analysis'!L$38="Left",CZ:CZ-DS$3,DS$3-'Publication Bias Analysis'!E:E),"")</f>
        <v/>
      </c>
      <c r="DL186" s="28" t="str">
        <f t="shared" si="309"/>
        <v/>
      </c>
      <c r="DM186" s="40" t="str">
        <f>IF(AND(DK186&lt;&gt;"",CW186&lt;=MAX(CW:CW)-DS$7),1/('Publication Bias Analysis'!F:F^2+IF(Additional_model="Fixed effect",0,$DS$13)),"")</f>
        <v/>
      </c>
      <c r="DN186" s="10" t="str">
        <f>IF(AND(Include_study="Yes",Sufficient_data="Yes"),IF('Publication Bias Analysis'!L$38="Left",CZ:CZ-DS$10,DS$10-CZ:CZ),"")</f>
        <v/>
      </c>
      <c r="DO186" s="10" t="str">
        <f t="shared" si="310"/>
        <v/>
      </c>
      <c r="DP186" s="40" t="str">
        <f t="shared" si="346"/>
        <v/>
      </c>
      <c r="EG186" s="133"/>
      <c r="EH186" s="10" t="str">
        <f t="shared" si="304"/>
        <v/>
      </c>
      <c r="EI186" s="40" t="str">
        <f>IF(AND(Include_study="Yes",Sufficient_data="Yes"),Z_score-('Publication Bias Analysis'!P$3+'Publication Bias Analysis'!P$4*Inverse_standard_error),"")</f>
        <v/>
      </c>
      <c r="EK186" s="133"/>
      <c r="EL186" s="10" t="str">
        <f>IF(AND(Include_study="Yes",Sufficient_data="Yes"),(CZ:CZ-SUMPRODUCT(Calculations!CP:CP,'Publication Bias Analysis'!E:E)/SUM(Calculations!CP:CP))/(SQRT(EM:EM)),"")</f>
        <v/>
      </c>
      <c r="EM186" s="10" t="str">
        <f>IF(AND(Include_study="Yes",Sufficient_data="Yes"),'Publication Bias Analysis'!F:F^2-1/(SUM(Calculations!CP:CP)),"")</f>
        <v/>
      </c>
      <c r="EN186" s="14" t="str">
        <f t="shared" si="311"/>
        <v/>
      </c>
      <c r="EO186" s="14" t="str">
        <f t="shared" si="312"/>
        <v/>
      </c>
      <c r="EP186" s="14" t="str">
        <f>IF(AND(Include_study="Yes",Sufficient_data="Yes"),COUNTIFS(EN$2:EN185,"&lt;"&amp;EN186,EO$2:EO185,"&lt;"&amp;EO186)+COUNTIFS(EN187:EN$201,"&lt;"&amp;EN186,EO187:EO$201,"&lt;"&amp;EO186)+COUNTIFS(EN$2:EN185,"&gt;"&amp;EN186,EO$2:EO185,"&gt;"&amp;EO186)+COUNTIFS(EN187:EN$201,"&gt;"&amp;EN186,EO187:EO$201,"&gt;"&amp;EO186),"")</f>
        <v/>
      </c>
      <c r="EQ186" s="83" t="str">
        <f>IF(AND(Include_study="Yes",Sufficient_data="Yes"),COUNTIFS(EN$2:EN185,"&lt;"&amp;EN186,EO$2:EO185,"&gt;"&amp;EO186)+COUNTIFS(EN187:EN$201,"&lt;"&amp;EN186,EO187:EO$201,"&gt;"&amp;EO186)+COUNTIFS(EN$2:EN185,"&gt;"&amp;EN186,EO$2:EO185,"&lt;"&amp;EO186)+COUNTIFS(EN187:EN$201,"&gt;"&amp;EN186,EO187:EO$201,"&lt;"&amp;EO186),"")</f>
        <v/>
      </c>
      <c r="ES186" s="133"/>
      <c r="EX186" s="133"/>
      <c r="EY186" s="10" t="e">
        <f t="shared" si="347"/>
        <v>#N/A</v>
      </c>
      <c r="EZ186" s="10" t="e">
        <f t="shared" si="348"/>
        <v>#N/A</v>
      </c>
      <c r="FA186" s="10" t="str">
        <f t="shared" si="349"/>
        <v/>
      </c>
      <c r="FB186" s="40" t="str">
        <f>IF(AND(Include_study="Yes",Sufficient_data="Yes"),Z_score-('Publication Bias Analysis'!AK214+'Publication Bias Analysis'!AK$31*Inverse_standard_error),"")</f>
        <v/>
      </c>
      <c r="FH186" s="133"/>
      <c r="FI186" s="14" t="str">
        <f>IF(Z_score&lt;&gt;"",RANK('Publication Bias Analysis'!AS:AS,'Publication Bias Analysis'!AS:AS,1)+COUNTIF('Publication Bias Analysis'!AS$2:AS185,'Publication Bias Analysis'!AS186),"")</f>
        <v/>
      </c>
      <c r="FJ186" s="10" t="str">
        <f t="shared" si="350"/>
        <v/>
      </c>
      <c r="FK186" s="10" t="e">
        <f>IF(AND(Include_study="Yes",Sufficient_data="Yes"),'Publication Bias Analysis'!AR186,NA())</f>
        <v>#N/A</v>
      </c>
      <c r="FL186" s="28" t="e">
        <f>IF(AND(Include_study="Yes",Sufficient_data="Yes"),'Publication Bias Analysis'!AS186,NA())</f>
        <v>#N/A</v>
      </c>
      <c r="FM186" s="10" t="str">
        <f>IF(AND(Include_study="Yes",Sufficient_data="Yes"),'Publication Bias Analysis'!AR:AR-AVERAGE('Publication Bias Analysis'!AR:AR),"")</f>
        <v/>
      </c>
      <c r="FN186" s="40" t="str">
        <f>IF(AND(Include_study="Yes",Sufficient_data="Yes"),FL:FL-('Publication Bias Analysis'!AV$30+FK:FK*'Publication Bias Analysis'!AV$31),"")</f>
        <v/>
      </c>
      <c r="FT186" s="133"/>
      <c r="FU186" s="10" t="str">
        <f t="shared" si="351"/>
        <v/>
      </c>
      <c r="FV186" s="19" t="str">
        <f t="shared" si="380"/>
        <v/>
      </c>
      <c r="FW186" s="40" t="str">
        <f t="shared" si="307"/>
        <v/>
      </c>
    </row>
    <row r="187" spans="1:179" x14ac:dyDescent="0.2">
      <c r="A187" s="129"/>
      <c r="B187" s="26" t="str">
        <f t="shared" si="352"/>
        <v/>
      </c>
      <c r="C187" s="26" t="str">
        <f>IF(B187&lt;&gt;"",IF(B187=0,COUNTIF(B$2:B186,0)+1,COUNTIF(B$2:B186,B187)+B187+COUNTIF(B:B,0)),"")</f>
        <v/>
      </c>
      <c r="D187" s="26" t="str">
        <f t="shared" si="313"/>
        <v/>
      </c>
      <c r="E187" s="10" t="str">
        <f>IF(AND(Sufficient_data="Yes",Include_study="Yes",Input!Study_name&lt;&gt;""),Input!Study_name,"")</f>
        <v/>
      </c>
      <c r="F187" s="10" t="str">
        <f>IF(AND(Sufficient_data="Yes",Include_study="Yes"),Input!Correlation,"")</f>
        <v/>
      </c>
      <c r="G187" s="10" t="str">
        <f t="shared" si="314"/>
        <v/>
      </c>
      <c r="H187" s="10" t="str">
        <f>IF(AND(Sufficient_data="Yes",Include_study="Yes"),Input!Number_of_subjects,"")</f>
        <v/>
      </c>
      <c r="I187" s="10" t="str">
        <f t="shared" si="315"/>
        <v/>
      </c>
      <c r="J187" s="10" t="str">
        <f t="shared" si="316"/>
        <v/>
      </c>
      <c r="K187" s="10" t="str">
        <f t="shared" si="317"/>
        <v/>
      </c>
      <c r="L187" s="10" t="str">
        <f t="shared" si="318"/>
        <v/>
      </c>
      <c r="M187" s="10" t="str">
        <f t="shared" si="319"/>
        <v/>
      </c>
      <c r="N187" s="10" t="str">
        <f t="shared" si="320"/>
        <v/>
      </c>
      <c r="O187" s="106" t="str">
        <f t="shared" si="321"/>
        <v/>
      </c>
      <c r="P187" s="68" t="str">
        <f t="shared" si="322"/>
        <v/>
      </c>
      <c r="R187" s="57" t="e">
        <f t="shared" si="323"/>
        <v>#N/A</v>
      </c>
      <c r="S187" s="10" t="e">
        <f t="shared" si="324"/>
        <v>#N/A</v>
      </c>
      <c r="T187" s="40" t="e">
        <f t="shared" si="325"/>
        <v>#N/A</v>
      </c>
      <c r="Y187" s="129"/>
      <c r="Z187" s="26" t="str">
        <f t="shared" si="326"/>
        <v/>
      </c>
      <c r="AA187" s="26" t="str">
        <f>IF(AND(Sufficient_data="Yes",Include_study="Yes",Input!Study_name&lt;&gt;"",Subgroup&lt;&gt;""),Input!Study_name,"")</f>
        <v/>
      </c>
      <c r="AB187" s="10" t="str">
        <f t="shared" si="327"/>
        <v/>
      </c>
      <c r="AC187" s="10" t="str">
        <f>IF(AND(Sufficient_data="Yes",Include_study="Yes",Subgroup&lt;&gt;""),Input!Correlation,"")</f>
        <v/>
      </c>
      <c r="AD187" s="10" t="str">
        <f t="shared" si="353"/>
        <v/>
      </c>
      <c r="AE187" s="10" t="str">
        <f t="shared" si="328"/>
        <v/>
      </c>
      <c r="AF187" s="10" t="str">
        <f t="shared" si="354"/>
        <v/>
      </c>
      <c r="AG187" s="10" t="str">
        <f t="shared" si="329"/>
        <v/>
      </c>
      <c r="AH187" s="4" t="str">
        <f t="shared" si="355"/>
        <v/>
      </c>
      <c r="AI187" s="35" t="str">
        <f t="shared" si="330"/>
        <v/>
      </c>
      <c r="AJ187" s="108" t="str">
        <f t="shared" si="331"/>
        <v/>
      </c>
      <c r="AK187" s="68" t="str">
        <f t="shared" si="332"/>
        <v/>
      </c>
      <c r="AL187" s="9"/>
      <c r="AM187" s="57" t="e">
        <f t="shared" si="356"/>
        <v>#N/A</v>
      </c>
      <c r="AN187" s="10" t="e">
        <f t="shared" si="357"/>
        <v>#N/A</v>
      </c>
      <c r="AO187" s="40" t="e">
        <f t="shared" si="358"/>
        <v>#N/A</v>
      </c>
      <c r="AP187" s="9"/>
      <c r="AQ187" s="71" t="str">
        <f t="shared" si="359"/>
        <v/>
      </c>
      <c r="AR187" s="10" t="str">
        <f>IF(AND(Sufficient_data="Yes",Include_study="Yes",Subgroup&lt;&gt;""),IF(COUNTIFS(Input!F$2:F186,"="&amp;"Yes",Input!C$2:C186,"="&amp;"Yes",Input!G$2:G186,"="&amp;Subgroup)&gt;0,"",Subgroup),"")</f>
        <v/>
      </c>
      <c r="AS187" s="26" t="str">
        <f t="shared" si="360"/>
        <v/>
      </c>
      <c r="AT187" s="14" t="str">
        <f t="shared" si="361"/>
        <v/>
      </c>
      <c r="AU187" s="10" t="str">
        <f t="shared" si="362"/>
        <v/>
      </c>
      <c r="AV187" s="19" t="str">
        <f t="shared" si="363"/>
        <v/>
      </c>
      <c r="AW187" s="10" t="str">
        <f t="shared" si="364"/>
        <v/>
      </c>
      <c r="AX187" s="10" t="str">
        <f t="shared" si="365"/>
        <v/>
      </c>
      <c r="AY187" s="10" t="str">
        <f t="shared" si="333"/>
        <v/>
      </c>
      <c r="AZ187" s="10" t="str">
        <f t="shared" si="366"/>
        <v/>
      </c>
      <c r="BA187" s="10" t="str">
        <f t="shared" si="367"/>
        <v/>
      </c>
      <c r="BB187" s="10" t="str">
        <f t="shared" si="334"/>
        <v/>
      </c>
      <c r="BC187" s="10" t="str">
        <f t="shared" si="368"/>
        <v/>
      </c>
      <c r="BD187" s="26" t="str">
        <f t="shared" si="369"/>
        <v/>
      </c>
      <c r="BE187" s="10" t="str">
        <f t="shared" si="335"/>
        <v/>
      </c>
      <c r="BF187" s="10" t="str">
        <f t="shared" si="336"/>
        <v/>
      </c>
      <c r="BG187" s="10" t="str">
        <f t="shared" si="370"/>
        <v/>
      </c>
      <c r="BH187" s="10" t="str">
        <f t="shared" si="371"/>
        <v/>
      </c>
      <c r="BI187" s="10" t="str">
        <f t="shared" si="337"/>
        <v/>
      </c>
      <c r="BJ187" s="10" t="str">
        <f t="shared" si="338"/>
        <v/>
      </c>
      <c r="BK187" s="10" t="str">
        <f t="shared" si="372"/>
        <v/>
      </c>
      <c r="BL187" s="10" t="str">
        <f t="shared" si="373"/>
        <v/>
      </c>
      <c r="BM187" s="10" t="str">
        <f t="shared" si="374"/>
        <v/>
      </c>
      <c r="BN187" s="10" t="e">
        <f t="shared" si="375"/>
        <v>#N/A</v>
      </c>
      <c r="BO187" s="10" t="str">
        <f t="shared" si="376"/>
        <v/>
      </c>
      <c r="BP187" s="10" t="str">
        <f t="shared" si="377"/>
        <v/>
      </c>
      <c r="BQ187" s="10" t="str">
        <f t="shared" si="339"/>
        <v/>
      </c>
      <c r="BR187" s="28" t="str">
        <f t="shared" si="378"/>
        <v/>
      </c>
      <c r="BS187" s="40" t="str">
        <f t="shared" si="306"/>
        <v/>
      </c>
      <c r="BX187" s="138"/>
      <c r="BY187" s="10" t="e">
        <f t="shared" si="340"/>
        <v>#N/A</v>
      </c>
      <c r="BZ187" s="10" t="e">
        <f t="shared" si="341"/>
        <v>#N/A</v>
      </c>
      <c r="CA187" s="10" t="str">
        <f t="shared" si="342"/>
        <v/>
      </c>
      <c r="CB187" s="10" t="str">
        <f>IF(AND(Sufficient_data="Yes",Include_study="Yes",Moderator&lt;&gt;""),'Moderator Analysis'!F:F-CL$2,"")</f>
        <v/>
      </c>
      <c r="CC187" s="10" t="str">
        <f>IF(AND(Sufficient_data="Yes",Include_study="Yes",Moderator&lt;&gt;""),'Moderator Analysis'!E:E-CL$3,"")</f>
        <v/>
      </c>
      <c r="CD187" s="40" t="str">
        <f>IF(AND(Sufficient_data="Yes",Include_study="Yes",Moderator&lt;&gt;""),CA:CA*('Moderator Analysis'!F:F-CL$5-CL$4*'Moderator Analysis'!E:E)^2,"")</f>
        <v/>
      </c>
      <c r="CE187" s="9"/>
      <c r="CF187" s="75" t="str">
        <f t="shared" si="379"/>
        <v/>
      </c>
      <c r="CG187" s="18" t="str">
        <f>IF(AND(Sufficient_data="Yes",Include_study="Yes",CF187&lt;&gt;""),'Moderator Analysis'!F:F-'Moderator Analysis'!J$37,"")</f>
        <v/>
      </c>
      <c r="CH187" s="18" t="str">
        <f>IF(AND(Sufficient_data="Yes",Include_study="Yes",CF187&lt;&gt;""),'Moderator Analysis'!E:E-SUMPRODUCT('Moderator Analysis'!E:E,CF:CF)/SUM(CF:CF),"")</f>
        <v/>
      </c>
      <c r="CI187" s="79" t="str">
        <f>IF(AND(Sufficient_data="Yes",Include_study="Yes",CF187&lt;&gt;""),CF:CF*('Moderator Analysis'!F:F-'Moderator Analysis'!J$29-'Moderator Analysis'!J$30*'Moderator Analysis'!E:E)^2,"")</f>
        <v/>
      </c>
      <c r="CN187" s="138"/>
      <c r="CO187" s="140"/>
      <c r="CP187" s="28" t="str">
        <f>IF(AND(Include_study="Yes",Sufficient_data="Yes"),1/'Publication Bias Analysis'!F187^2,"")</f>
        <v/>
      </c>
      <c r="CQ187" s="28" t="str">
        <f>IF(AND(Include_study="Yes",Sufficient_data="Yes"),1/('Publication Bias Analysis'!F:F^2+IF(Additional_model="Fixed effect",0,Calculations!DD$11)),"")</f>
        <v/>
      </c>
      <c r="CR187" s="28" t="str">
        <f>IF(AND(Include_study="Yes",Sufficient_data="Yes"),1/('Publication Bias Analysis'!F:F^2+IF(Additional_model="Fixed effect",0,'Publication Bias Analysis'!L$32)),"")</f>
        <v/>
      </c>
      <c r="CS187" s="28" t="str">
        <f>IF(AND(Include_study="Yes",Sufficient_data="Yes"),'Publication Bias Analysis'!E:E-IF(Trim_and_fill="Off",'Publication Bias Analysis'!I$29,'Publication Bias Analysis'!I$37),"")</f>
        <v/>
      </c>
      <c r="CT187" s="28" t="str">
        <f t="shared" si="343"/>
        <v/>
      </c>
      <c r="CU187" s="28" t="str">
        <f t="shared" si="344"/>
        <v/>
      </c>
      <c r="CV187" s="90" t="str">
        <f t="shared" si="345"/>
        <v/>
      </c>
      <c r="CW187" s="89" t="str">
        <f>IF(AND(Include_study="Yes",Sufficient_data="Yes"),CV:CV+IF(DH:DH&lt;0,-1,1)*COUNTIF(CV$2:CV186,CV:CV),"")</f>
        <v/>
      </c>
      <c r="CX187" s="89" t="str">
        <f>IF(AND(Include_study="Yes",Sufficient_data="Yes"),RANK(DL:DL,DL:DL,1)*IF(DK:DK&lt;0,-1,1)+IF(DK:DK&lt;0,-1,1)*COUNTIF(CV$2:CV186,CV:CV),"")</f>
        <v/>
      </c>
      <c r="CY187" s="89" t="str">
        <f>IF(AND(Include_study="Yes",Sufficient_data="Yes"),RANK(DO:DO,DO:DO,1)*IF(DN:DN&lt;0,-1,1)+IF(DN:DN&lt;0,-1,1)*COUNTIF(CV$2:CV186,CV:CV),"")</f>
        <v/>
      </c>
      <c r="CZ187" s="10" t="e">
        <f>IF(AND(Include_study="Yes",Sufficient_data="Yes"),'Publication Bias Analysis'!E:E,NA())</f>
        <v>#N/A</v>
      </c>
      <c r="DA187" s="40" t="e">
        <f>IF(AND(Include_study="Yes",Sufficient_data="Yes"),'Publication Bias Analysis'!F:F,NA())</f>
        <v>#N/A</v>
      </c>
      <c r="DG187" s="133"/>
      <c r="DH187" s="28" t="str">
        <f>IF(AND(Include_study="Yes",Sufficient_data="Yes"),IF('Publication Bias Analysis'!L$38="Left",CZ:CZ-'Publication Bias Analysis'!I$29,'Publication Bias Analysis'!I$29-'Publication Bias Analysis'!E:E),"")</f>
        <v/>
      </c>
      <c r="DI187" s="28" t="str">
        <f t="shared" si="308"/>
        <v/>
      </c>
      <c r="DJ187" s="40" t="str">
        <f>IF(AND(Include_study="Yes",Sufficient_data="Yes"),1/('Publication Bias Analysis'!F:F^2+IF(Additional_model="Fixed effect",0,$DS$6)),"")</f>
        <v/>
      </c>
      <c r="DK187" s="28" t="str">
        <f>IF(AND(Include_study="Yes",Sufficient_data="Yes"),IF('Publication Bias Analysis'!L$38="Left",CZ:CZ-DS$3,DS$3-'Publication Bias Analysis'!E:E),"")</f>
        <v/>
      </c>
      <c r="DL187" s="28" t="str">
        <f t="shared" si="309"/>
        <v/>
      </c>
      <c r="DM187" s="40" t="str">
        <f>IF(AND(DK187&lt;&gt;"",CW187&lt;=MAX(CW:CW)-DS$7),1/('Publication Bias Analysis'!F:F^2+IF(Additional_model="Fixed effect",0,$DS$13)),"")</f>
        <v/>
      </c>
      <c r="DN187" s="10" t="str">
        <f>IF(AND(Include_study="Yes",Sufficient_data="Yes"),IF('Publication Bias Analysis'!L$38="Left",CZ:CZ-DS$10,DS$10-CZ:CZ),"")</f>
        <v/>
      </c>
      <c r="DO187" s="10" t="str">
        <f t="shared" si="310"/>
        <v/>
      </c>
      <c r="DP187" s="40" t="str">
        <f t="shared" si="346"/>
        <v/>
      </c>
      <c r="EG187" s="133"/>
      <c r="EH187" s="10" t="str">
        <f t="shared" si="304"/>
        <v/>
      </c>
      <c r="EI187" s="40" t="str">
        <f>IF(AND(Include_study="Yes",Sufficient_data="Yes"),Z_score-('Publication Bias Analysis'!P$3+'Publication Bias Analysis'!P$4*Inverse_standard_error),"")</f>
        <v/>
      </c>
      <c r="EK187" s="133"/>
      <c r="EL187" s="10" t="str">
        <f>IF(AND(Include_study="Yes",Sufficient_data="Yes"),(CZ:CZ-SUMPRODUCT(Calculations!CP:CP,'Publication Bias Analysis'!E:E)/SUM(Calculations!CP:CP))/(SQRT(EM:EM)),"")</f>
        <v/>
      </c>
      <c r="EM187" s="10" t="str">
        <f>IF(AND(Include_study="Yes",Sufficient_data="Yes"),'Publication Bias Analysis'!F:F^2-1/(SUM(Calculations!CP:CP)),"")</f>
        <v/>
      </c>
      <c r="EN187" s="14" t="str">
        <f t="shared" si="311"/>
        <v/>
      </c>
      <c r="EO187" s="14" t="str">
        <f t="shared" si="312"/>
        <v/>
      </c>
      <c r="EP187" s="14" t="str">
        <f>IF(AND(Include_study="Yes",Sufficient_data="Yes"),COUNTIFS(EN$2:EN186,"&lt;"&amp;EN187,EO$2:EO186,"&lt;"&amp;EO187)+COUNTIFS(EN188:EN$201,"&lt;"&amp;EN187,EO188:EO$201,"&lt;"&amp;EO187)+COUNTIFS(EN$2:EN186,"&gt;"&amp;EN187,EO$2:EO186,"&gt;"&amp;EO187)+COUNTIFS(EN188:EN$201,"&gt;"&amp;EN187,EO188:EO$201,"&gt;"&amp;EO187),"")</f>
        <v/>
      </c>
      <c r="EQ187" s="83" t="str">
        <f>IF(AND(Include_study="Yes",Sufficient_data="Yes"),COUNTIFS(EN$2:EN186,"&lt;"&amp;EN187,EO$2:EO186,"&gt;"&amp;EO187)+COUNTIFS(EN188:EN$201,"&lt;"&amp;EN187,EO188:EO$201,"&gt;"&amp;EO187)+COUNTIFS(EN$2:EN186,"&gt;"&amp;EN187,EO$2:EO186,"&lt;"&amp;EO187)+COUNTIFS(EN188:EN$201,"&gt;"&amp;EN187,EO188:EO$201,"&lt;"&amp;EO187),"")</f>
        <v/>
      </c>
      <c r="ES187" s="133"/>
      <c r="EX187" s="133"/>
      <c r="EY187" s="10" t="e">
        <f t="shared" si="347"/>
        <v>#N/A</v>
      </c>
      <c r="EZ187" s="10" t="e">
        <f t="shared" si="348"/>
        <v>#N/A</v>
      </c>
      <c r="FA187" s="10" t="str">
        <f t="shared" si="349"/>
        <v/>
      </c>
      <c r="FB187" s="40" t="str">
        <f>IF(AND(Include_study="Yes",Sufficient_data="Yes"),Z_score-('Publication Bias Analysis'!AK215+'Publication Bias Analysis'!AK$31*Inverse_standard_error),"")</f>
        <v/>
      </c>
      <c r="FH187" s="133"/>
      <c r="FI187" s="14" t="str">
        <f>IF(Z_score&lt;&gt;"",RANK('Publication Bias Analysis'!AS:AS,'Publication Bias Analysis'!AS:AS,1)+COUNTIF('Publication Bias Analysis'!AS$2:AS186,'Publication Bias Analysis'!AS187),"")</f>
        <v/>
      </c>
      <c r="FJ187" s="10" t="str">
        <f t="shared" si="350"/>
        <v/>
      </c>
      <c r="FK187" s="10" t="e">
        <f>IF(AND(Include_study="Yes",Sufficient_data="Yes"),'Publication Bias Analysis'!AR187,NA())</f>
        <v>#N/A</v>
      </c>
      <c r="FL187" s="28" t="e">
        <f>IF(AND(Include_study="Yes",Sufficient_data="Yes"),'Publication Bias Analysis'!AS187,NA())</f>
        <v>#N/A</v>
      </c>
      <c r="FM187" s="10" t="str">
        <f>IF(AND(Include_study="Yes",Sufficient_data="Yes"),'Publication Bias Analysis'!AR:AR-AVERAGE('Publication Bias Analysis'!AR:AR),"")</f>
        <v/>
      </c>
      <c r="FN187" s="40" t="str">
        <f>IF(AND(Include_study="Yes",Sufficient_data="Yes"),FL:FL-('Publication Bias Analysis'!AV$30+FK:FK*'Publication Bias Analysis'!AV$31),"")</f>
        <v/>
      </c>
      <c r="FT187" s="133"/>
      <c r="FU187" s="10" t="str">
        <f t="shared" si="351"/>
        <v/>
      </c>
      <c r="FV187" s="19" t="str">
        <f t="shared" si="380"/>
        <v/>
      </c>
      <c r="FW187" s="40" t="str">
        <f t="shared" si="307"/>
        <v/>
      </c>
    </row>
    <row r="188" spans="1:179" x14ac:dyDescent="0.2">
      <c r="A188" s="129"/>
      <c r="B188" s="26" t="str">
        <f t="shared" si="352"/>
        <v/>
      </c>
      <c r="C188" s="26" t="str">
        <f>IF(B188&lt;&gt;"",IF(B188=0,COUNTIF(B$2:B187,0)+1,COUNTIF(B$2:B187,B188)+B188+COUNTIF(B:B,0)),"")</f>
        <v/>
      </c>
      <c r="D188" s="26" t="str">
        <f t="shared" si="313"/>
        <v/>
      </c>
      <c r="E188" s="10" t="str">
        <f>IF(AND(Sufficient_data="Yes",Include_study="Yes",Input!Study_name&lt;&gt;""),Input!Study_name,"")</f>
        <v/>
      </c>
      <c r="F188" s="10" t="str">
        <f>IF(AND(Sufficient_data="Yes",Include_study="Yes"),Input!Correlation,"")</f>
        <v/>
      </c>
      <c r="G188" s="10" t="str">
        <f t="shared" si="314"/>
        <v/>
      </c>
      <c r="H188" s="10" t="str">
        <f>IF(AND(Sufficient_data="Yes",Include_study="Yes"),Input!Number_of_subjects,"")</f>
        <v/>
      </c>
      <c r="I188" s="10" t="str">
        <f t="shared" si="315"/>
        <v/>
      </c>
      <c r="J188" s="10" t="str">
        <f t="shared" si="316"/>
        <v/>
      </c>
      <c r="K188" s="10" t="str">
        <f t="shared" si="317"/>
        <v/>
      </c>
      <c r="L188" s="10" t="str">
        <f t="shared" si="318"/>
        <v/>
      </c>
      <c r="M188" s="10" t="str">
        <f t="shared" si="319"/>
        <v/>
      </c>
      <c r="N188" s="10" t="str">
        <f t="shared" si="320"/>
        <v/>
      </c>
      <c r="O188" s="106" t="str">
        <f t="shared" si="321"/>
        <v/>
      </c>
      <c r="P188" s="68" t="str">
        <f t="shared" si="322"/>
        <v/>
      </c>
      <c r="R188" s="57" t="e">
        <f t="shared" si="323"/>
        <v>#N/A</v>
      </c>
      <c r="S188" s="10" t="e">
        <f t="shared" si="324"/>
        <v>#N/A</v>
      </c>
      <c r="T188" s="40" t="e">
        <f t="shared" si="325"/>
        <v>#N/A</v>
      </c>
      <c r="Y188" s="129"/>
      <c r="Z188" s="26" t="str">
        <f t="shared" si="326"/>
        <v/>
      </c>
      <c r="AA188" s="26" t="str">
        <f>IF(AND(Sufficient_data="Yes",Include_study="Yes",Input!Study_name&lt;&gt;"",Subgroup&lt;&gt;""),Input!Study_name,"")</f>
        <v/>
      </c>
      <c r="AB188" s="10" t="str">
        <f t="shared" si="327"/>
        <v/>
      </c>
      <c r="AC188" s="10" t="str">
        <f>IF(AND(Sufficient_data="Yes",Include_study="Yes",Subgroup&lt;&gt;""),Input!Correlation,"")</f>
        <v/>
      </c>
      <c r="AD188" s="10" t="str">
        <f t="shared" si="353"/>
        <v/>
      </c>
      <c r="AE188" s="10" t="str">
        <f t="shared" si="328"/>
        <v/>
      </c>
      <c r="AF188" s="10" t="str">
        <f t="shared" si="354"/>
        <v/>
      </c>
      <c r="AG188" s="10" t="str">
        <f t="shared" si="329"/>
        <v/>
      </c>
      <c r="AH188" s="4" t="str">
        <f t="shared" si="355"/>
        <v/>
      </c>
      <c r="AI188" s="35" t="str">
        <f t="shared" si="330"/>
        <v/>
      </c>
      <c r="AJ188" s="108" t="str">
        <f t="shared" si="331"/>
        <v/>
      </c>
      <c r="AK188" s="68" t="str">
        <f t="shared" si="332"/>
        <v/>
      </c>
      <c r="AL188" s="9"/>
      <c r="AM188" s="57" t="e">
        <f t="shared" si="356"/>
        <v>#N/A</v>
      </c>
      <c r="AN188" s="10" t="e">
        <f t="shared" si="357"/>
        <v>#N/A</v>
      </c>
      <c r="AO188" s="40" t="e">
        <f t="shared" si="358"/>
        <v>#N/A</v>
      </c>
      <c r="AP188" s="9"/>
      <c r="AQ188" s="71" t="str">
        <f t="shared" si="359"/>
        <v/>
      </c>
      <c r="AR188" s="10" t="str">
        <f>IF(AND(Sufficient_data="Yes",Include_study="Yes",Subgroup&lt;&gt;""),IF(COUNTIFS(Input!F$2:F187,"="&amp;"Yes",Input!C$2:C187,"="&amp;"Yes",Input!G$2:G187,"="&amp;Subgroup)&gt;0,"",Subgroup),"")</f>
        <v/>
      </c>
      <c r="AS188" s="26" t="str">
        <f t="shared" si="360"/>
        <v/>
      </c>
      <c r="AT188" s="14" t="str">
        <f t="shared" si="361"/>
        <v/>
      </c>
      <c r="AU188" s="10" t="str">
        <f t="shared" si="362"/>
        <v/>
      </c>
      <c r="AV188" s="19" t="str">
        <f t="shared" si="363"/>
        <v/>
      </c>
      <c r="AW188" s="10" t="str">
        <f t="shared" si="364"/>
        <v/>
      </c>
      <c r="AX188" s="10" t="str">
        <f t="shared" si="365"/>
        <v/>
      </c>
      <c r="AY188" s="10" t="str">
        <f t="shared" si="333"/>
        <v/>
      </c>
      <c r="AZ188" s="10" t="str">
        <f t="shared" si="366"/>
        <v/>
      </c>
      <c r="BA188" s="10" t="str">
        <f t="shared" si="367"/>
        <v/>
      </c>
      <c r="BB188" s="10" t="str">
        <f t="shared" si="334"/>
        <v/>
      </c>
      <c r="BC188" s="10" t="str">
        <f t="shared" si="368"/>
        <v/>
      </c>
      <c r="BD188" s="26" t="str">
        <f t="shared" si="369"/>
        <v/>
      </c>
      <c r="BE188" s="10" t="str">
        <f t="shared" si="335"/>
        <v/>
      </c>
      <c r="BF188" s="10" t="str">
        <f t="shared" si="336"/>
        <v/>
      </c>
      <c r="BG188" s="10" t="str">
        <f t="shared" si="370"/>
        <v/>
      </c>
      <c r="BH188" s="10" t="str">
        <f t="shared" si="371"/>
        <v/>
      </c>
      <c r="BI188" s="10" t="str">
        <f t="shared" si="337"/>
        <v/>
      </c>
      <c r="BJ188" s="10" t="str">
        <f t="shared" si="338"/>
        <v/>
      </c>
      <c r="BK188" s="10" t="str">
        <f t="shared" si="372"/>
        <v/>
      </c>
      <c r="BL188" s="10" t="str">
        <f t="shared" si="373"/>
        <v/>
      </c>
      <c r="BM188" s="10" t="str">
        <f t="shared" si="374"/>
        <v/>
      </c>
      <c r="BN188" s="10" t="e">
        <f t="shared" si="375"/>
        <v>#N/A</v>
      </c>
      <c r="BO188" s="10" t="str">
        <f t="shared" si="376"/>
        <v/>
      </c>
      <c r="BP188" s="10" t="str">
        <f t="shared" si="377"/>
        <v/>
      </c>
      <c r="BQ188" s="10" t="str">
        <f t="shared" si="339"/>
        <v/>
      </c>
      <c r="BR188" s="28" t="str">
        <f t="shared" si="378"/>
        <v/>
      </c>
      <c r="BS188" s="40" t="str">
        <f t="shared" si="306"/>
        <v/>
      </c>
      <c r="BX188" s="138"/>
      <c r="BY188" s="10" t="e">
        <f t="shared" si="340"/>
        <v>#N/A</v>
      </c>
      <c r="BZ188" s="10" t="e">
        <f t="shared" si="341"/>
        <v>#N/A</v>
      </c>
      <c r="CA188" s="10" t="str">
        <f t="shared" si="342"/>
        <v/>
      </c>
      <c r="CB188" s="10" t="str">
        <f>IF(AND(Sufficient_data="Yes",Include_study="Yes",Moderator&lt;&gt;""),'Moderator Analysis'!F:F-CL$2,"")</f>
        <v/>
      </c>
      <c r="CC188" s="10" t="str">
        <f>IF(AND(Sufficient_data="Yes",Include_study="Yes",Moderator&lt;&gt;""),'Moderator Analysis'!E:E-CL$3,"")</f>
        <v/>
      </c>
      <c r="CD188" s="40" t="str">
        <f>IF(AND(Sufficient_data="Yes",Include_study="Yes",Moderator&lt;&gt;""),CA:CA*('Moderator Analysis'!F:F-CL$5-CL$4*'Moderator Analysis'!E:E)^2,"")</f>
        <v/>
      </c>
      <c r="CE188" s="9"/>
      <c r="CF188" s="75" t="str">
        <f t="shared" si="379"/>
        <v/>
      </c>
      <c r="CG188" s="18" t="str">
        <f>IF(AND(Sufficient_data="Yes",Include_study="Yes",CF188&lt;&gt;""),'Moderator Analysis'!F:F-'Moderator Analysis'!J$37,"")</f>
        <v/>
      </c>
      <c r="CH188" s="18" t="str">
        <f>IF(AND(Sufficient_data="Yes",Include_study="Yes",CF188&lt;&gt;""),'Moderator Analysis'!E:E-SUMPRODUCT('Moderator Analysis'!E:E,CF:CF)/SUM(CF:CF),"")</f>
        <v/>
      </c>
      <c r="CI188" s="79" t="str">
        <f>IF(AND(Sufficient_data="Yes",Include_study="Yes",CF188&lt;&gt;""),CF:CF*('Moderator Analysis'!F:F-'Moderator Analysis'!J$29-'Moderator Analysis'!J$30*'Moderator Analysis'!E:E)^2,"")</f>
        <v/>
      </c>
      <c r="CN188" s="138"/>
      <c r="CO188" s="140"/>
      <c r="CP188" s="28" t="str">
        <f>IF(AND(Include_study="Yes",Sufficient_data="Yes"),1/'Publication Bias Analysis'!F188^2,"")</f>
        <v/>
      </c>
      <c r="CQ188" s="28" t="str">
        <f>IF(AND(Include_study="Yes",Sufficient_data="Yes"),1/('Publication Bias Analysis'!F:F^2+IF(Additional_model="Fixed effect",0,Calculations!DD$11)),"")</f>
        <v/>
      </c>
      <c r="CR188" s="28" t="str">
        <f>IF(AND(Include_study="Yes",Sufficient_data="Yes"),1/('Publication Bias Analysis'!F:F^2+IF(Additional_model="Fixed effect",0,'Publication Bias Analysis'!L$32)),"")</f>
        <v/>
      </c>
      <c r="CS188" s="28" t="str">
        <f>IF(AND(Include_study="Yes",Sufficient_data="Yes"),'Publication Bias Analysis'!E:E-IF(Trim_and_fill="Off",'Publication Bias Analysis'!I$29,'Publication Bias Analysis'!I$37),"")</f>
        <v/>
      </c>
      <c r="CT188" s="28" t="str">
        <f t="shared" si="343"/>
        <v/>
      </c>
      <c r="CU188" s="28" t="str">
        <f t="shared" si="344"/>
        <v/>
      </c>
      <c r="CV188" s="90" t="str">
        <f t="shared" si="345"/>
        <v/>
      </c>
      <c r="CW188" s="89" t="str">
        <f>IF(AND(Include_study="Yes",Sufficient_data="Yes"),CV:CV+IF(DH:DH&lt;0,-1,1)*COUNTIF(CV$2:CV187,CV:CV),"")</f>
        <v/>
      </c>
      <c r="CX188" s="89" t="str">
        <f>IF(AND(Include_study="Yes",Sufficient_data="Yes"),RANK(DL:DL,DL:DL,1)*IF(DK:DK&lt;0,-1,1)+IF(DK:DK&lt;0,-1,1)*COUNTIF(CV$2:CV187,CV:CV),"")</f>
        <v/>
      </c>
      <c r="CY188" s="89" t="str">
        <f>IF(AND(Include_study="Yes",Sufficient_data="Yes"),RANK(DO:DO,DO:DO,1)*IF(DN:DN&lt;0,-1,1)+IF(DN:DN&lt;0,-1,1)*COUNTIF(CV$2:CV187,CV:CV),"")</f>
        <v/>
      </c>
      <c r="CZ188" s="10" t="e">
        <f>IF(AND(Include_study="Yes",Sufficient_data="Yes"),'Publication Bias Analysis'!E:E,NA())</f>
        <v>#N/A</v>
      </c>
      <c r="DA188" s="40" t="e">
        <f>IF(AND(Include_study="Yes",Sufficient_data="Yes"),'Publication Bias Analysis'!F:F,NA())</f>
        <v>#N/A</v>
      </c>
      <c r="DG188" s="133"/>
      <c r="DH188" s="28" t="str">
        <f>IF(AND(Include_study="Yes",Sufficient_data="Yes"),IF('Publication Bias Analysis'!L$38="Left",CZ:CZ-'Publication Bias Analysis'!I$29,'Publication Bias Analysis'!I$29-'Publication Bias Analysis'!E:E),"")</f>
        <v/>
      </c>
      <c r="DI188" s="28" t="str">
        <f t="shared" si="308"/>
        <v/>
      </c>
      <c r="DJ188" s="40" t="str">
        <f>IF(AND(Include_study="Yes",Sufficient_data="Yes"),1/('Publication Bias Analysis'!F:F^2+IF(Additional_model="Fixed effect",0,$DS$6)),"")</f>
        <v/>
      </c>
      <c r="DK188" s="28" t="str">
        <f>IF(AND(Include_study="Yes",Sufficient_data="Yes"),IF('Publication Bias Analysis'!L$38="Left",CZ:CZ-DS$3,DS$3-'Publication Bias Analysis'!E:E),"")</f>
        <v/>
      </c>
      <c r="DL188" s="28" t="str">
        <f t="shared" si="309"/>
        <v/>
      </c>
      <c r="DM188" s="40" t="str">
        <f>IF(AND(DK188&lt;&gt;"",CW188&lt;=MAX(CW:CW)-DS$7),1/('Publication Bias Analysis'!F:F^2+IF(Additional_model="Fixed effect",0,$DS$13)),"")</f>
        <v/>
      </c>
      <c r="DN188" s="10" t="str">
        <f>IF(AND(Include_study="Yes",Sufficient_data="Yes"),IF('Publication Bias Analysis'!L$38="Left",CZ:CZ-DS$10,DS$10-CZ:CZ),"")</f>
        <v/>
      </c>
      <c r="DO188" s="10" t="str">
        <f t="shared" si="310"/>
        <v/>
      </c>
      <c r="DP188" s="40" t="str">
        <f t="shared" si="346"/>
        <v/>
      </c>
      <c r="EG188" s="133"/>
      <c r="EH188" s="10" t="str">
        <f t="shared" si="304"/>
        <v/>
      </c>
      <c r="EI188" s="40" t="str">
        <f>IF(AND(Include_study="Yes",Sufficient_data="Yes"),Z_score-('Publication Bias Analysis'!P$3+'Publication Bias Analysis'!P$4*Inverse_standard_error),"")</f>
        <v/>
      </c>
      <c r="EK188" s="133"/>
      <c r="EL188" s="10" t="str">
        <f>IF(AND(Include_study="Yes",Sufficient_data="Yes"),(CZ:CZ-SUMPRODUCT(Calculations!CP:CP,'Publication Bias Analysis'!E:E)/SUM(Calculations!CP:CP))/(SQRT(EM:EM)),"")</f>
        <v/>
      </c>
      <c r="EM188" s="10" t="str">
        <f>IF(AND(Include_study="Yes",Sufficient_data="Yes"),'Publication Bias Analysis'!F:F^2-1/(SUM(Calculations!CP:CP)),"")</f>
        <v/>
      </c>
      <c r="EN188" s="14" t="str">
        <f t="shared" si="311"/>
        <v/>
      </c>
      <c r="EO188" s="14" t="str">
        <f t="shared" si="312"/>
        <v/>
      </c>
      <c r="EP188" s="14" t="str">
        <f>IF(AND(Include_study="Yes",Sufficient_data="Yes"),COUNTIFS(EN$2:EN187,"&lt;"&amp;EN188,EO$2:EO187,"&lt;"&amp;EO188)+COUNTIFS(EN189:EN$201,"&lt;"&amp;EN188,EO189:EO$201,"&lt;"&amp;EO188)+COUNTIFS(EN$2:EN187,"&gt;"&amp;EN188,EO$2:EO187,"&gt;"&amp;EO188)+COUNTIFS(EN189:EN$201,"&gt;"&amp;EN188,EO189:EO$201,"&gt;"&amp;EO188),"")</f>
        <v/>
      </c>
      <c r="EQ188" s="83" t="str">
        <f>IF(AND(Include_study="Yes",Sufficient_data="Yes"),COUNTIFS(EN$2:EN187,"&lt;"&amp;EN188,EO$2:EO187,"&gt;"&amp;EO188)+COUNTIFS(EN189:EN$201,"&lt;"&amp;EN188,EO189:EO$201,"&gt;"&amp;EO188)+COUNTIFS(EN$2:EN187,"&gt;"&amp;EN188,EO$2:EO187,"&lt;"&amp;EO188)+COUNTIFS(EN189:EN$201,"&gt;"&amp;EN188,EO189:EO$201,"&lt;"&amp;EO188),"")</f>
        <v/>
      </c>
      <c r="ES188" s="133"/>
      <c r="EX188" s="133"/>
      <c r="EY188" s="10" t="e">
        <f t="shared" si="347"/>
        <v>#N/A</v>
      </c>
      <c r="EZ188" s="10" t="e">
        <f t="shared" si="348"/>
        <v>#N/A</v>
      </c>
      <c r="FA188" s="10" t="str">
        <f t="shared" si="349"/>
        <v/>
      </c>
      <c r="FB188" s="40" t="str">
        <f>IF(AND(Include_study="Yes",Sufficient_data="Yes"),Z_score-('Publication Bias Analysis'!AK216+'Publication Bias Analysis'!AK$31*Inverse_standard_error),"")</f>
        <v/>
      </c>
      <c r="FH188" s="133"/>
      <c r="FI188" s="14" t="str">
        <f>IF(Z_score&lt;&gt;"",RANK('Publication Bias Analysis'!AS:AS,'Publication Bias Analysis'!AS:AS,1)+COUNTIF('Publication Bias Analysis'!AS$2:AS187,'Publication Bias Analysis'!AS188),"")</f>
        <v/>
      </c>
      <c r="FJ188" s="10" t="str">
        <f t="shared" si="350"/>
        <v/>
      </c>
      <c r="FK188" s="10" t="e">
        <f>IF(AND(Include_study="Yes",Sufficient_data="Yes"),'Publication Bias Analysis'!AR188,NA())</f>
        <v>#N/A</v>
      </c>
      <c r="FL188" s="28" t="e">
        <f>IF(AND(Include_study="Yes",Sufficient_data="Yes"),'Publication Bias Analysis'!AS188,NA())</f>
        <v>#N/A</v>
      </c>
      <c r="FM188" s="10" t="str">
        <f>IF(AND(Include_study="Yes",Sufficient_data="Yes"),'Publication Bias Analysis'!AR:AR-AVERAGE('Publication Bias Analysis'!AR:AR),"")</f>
        <v/>
      </c>
      <c r="FN188" s="40" t="str">
        <f>IF(AND(Include_study="Yes",Sufficient_data="Yes"),FL:FL-('Publication Bias Analysis'!AV$30+FK:FK*'Publication Bias Analysis'!AV$31),"")</f>
        <v/>
      </c>
      <c r="FT188" s="133"/>
      <c r="FU188" s="10" t="str">
        <f t="shared" si="351"/>
        <v/>
      </c>
      <c r="FV188" s="19" t="str">
        <f t="shared" si="380"/>
        <v/>
      </c>
      <c r="FW188" s="40" t="str">
        <f t="shared" si="307"/>
        <v/>
      </c>
    </row>
    <row r="189" spans="1:179" x14ac:dyDescent="0.2">
      <c r="A189" s="129"/>
      <c r="B189" s="26" t="str">
        <f t="shared" si="352"/>
        <v/>
      </c>
      <c r="C189" s="26" t="str">
        <f>IF(B189&lt;&gt;"",IF(B189=0,COUNTIF(B$2:B188,0)+1,COUNTIF(B$2:B188,B189)+B189+COUNTIF(B:B,0)),"")</f>
        <v/>
      </c>
      <c r="D189" s="26" t="str">
        <f t="shared" si="313"/>
        <v/>
      </c>
      <c r="E189" s="10" t="str">
        <f>IF(AND(Sufficient_data="Yes",Include_study="Yes",Input!Study_name&lt;&gt;""),Input!Study_name,"")</f>
        <v/>
      </c>
      <c r="F189" s="10" t="str">
        <f>IF(AND(Sufficient_data="Yes",Include_study="Yes"),Input!Correlation,"")</f>
        <v/>
      </c>
      <c r="G189" s="10" t="str">
        <f t="shared" si="314"/>
        <v/>
      </c>
      <c r="H189" s="10" t="str">
        <f>IF(AND(Sufficient_data="Yes",Include_study="Yes"),Input!Number_of_subjects,"")</f>
        <v/>
      </c>
      <c r="I189" s="10" t="str">
        <f t="shared" si="315"/>
        <v/>
      </c>
      <c r="J189" s="10" t="str">
        <f t="shared" si="316"/>
        <v/>
      </c>
      <c r="K189" s="10" t="str">
        <f t="shared" si="317"/>
        <v/>
      </c>
      <c r="L189" s="10" t="str">
        <f t="shared" si="318"/>
        <v/>
      </c>
      <c r="M189" s="10" t="str">
        <f t="shared" si="319"/>
        <v/>
      </c>
      <c r="N189" s="10" t="str">
        <f t="shared" si="320"/>
        <v/>
      </c>
      <c r="O189" s="106" t="str">
        <f t="shared" si="321"/>
        <v/>
      </c>
      <c r="P189" s="68" t="str">
        <f t="shared" si="322"/>
        <v/>
      </c>
      <c r="R189" s="57" t="e">
        <f t="shared" si="323"/>
        <v>#N/A</v>
      </c>
      <c r="S189" s="10" t="e">
        <f t="shared" si="324"/>
        <v>#N/A</v>
      </c>
      <c r="T189" s="40" t="e">
        <f t="shared" si="325"/>
        <v>#N/A</v>
      </c>
      <c r="Y189" s="129"/>
      <c r="Z189" s="26" t="str">
        <f t="shared" si="326"/>
        <v/>
      </c>
      <c r="AA189" s="26" t="str">
        <f>IF(AND(Sufficient_data="Yes",Include_study="Yes",Input!Study_name&lt;&gt;"",Subgroup&lt;&gt;""),Input!Study_name,"")</f>
        <v/>
      </c>
      <c r="AB189" s="10" t="str">
        <f t="shared" si="327"/>
        <v/>
      </c>
      <c r="AC189" s="10" t="str">
        <f>IF(AND(Sufficient_data="Yes",Include_study="Yes",Subgroup&lt;&gt;""),Input!Correlation,"")</f>
        <v/>
      </c>
      <c r="AD189" s="10" t="str">
        <f t="shared" si="353"/>
        <v/>
      </c>
      <c r="AE189" s="10" t="str">
        <f t="shared" si="328"/>
        <v/>
      </c>
      <c r="AF189" s="10" t="str">
        <f t="shared" si="354"/>
        <v/>
      </c>
      <c r="AG189" s="10" t="str">
        <f t="shared" si="329"/>
        <v/>
      </c>
      <c r="AH189" s="4" t="str">
        <f t="shared" si="355"/>
        <v/>
      </c>
      <c r="AI189" s="35" t="str">
        <f t="shared" si="330"/>
        <v/>
      </c>
      <c r="AJ189" s="108" t="str">
        <f t="shared" si="331"/>
        <v/>
      </c>
      <c r="AK189" s="68" t="str">
        <f t="shared" si="332"/>
        <v/>
      </c>
      <c r="AL189" s="9"/>
      <c r="AM189" s="57" t="e">
        <f t="shared" si="356"/>
        <v>#N/A</v>
      </c>
      <c r="AN189" s="10" t="e">
        <f t="shared" si="357"/>
        <v>#N/A</v>
      </c>
      <c r="AO189" s="40" t="e">
        <f t="shared" si="358"/>
        <v>#N/A</v>
      </c>
      <c r="AP189" s="9"/>
      <c r="AQ189" s="71" t="str">
        <f t="shared" si="359"/>
        <v/>
      </c>
      <c r="AR189" s="10" t="str">
        <f>IF(AND(Sufficient_data="Yes",Include_study="Yes",Subgroup&lt;&gt;""),IF(COUNTIFS(Input!F$2:F188,"="&amp;"Yes",Input!C$2:C188,"="&amp;"Yes",Input!G$2:G188,"="&amp;Subgroup)&gt;0,"",Subgroup),"")</f>
        <v/>
      </c>
      <c r="AS189" s="26" t="str">
        <f t="shared" si="360"/>
        <v/>
      </c>
      <c r="AT189" s="14" t="str">
        <f t="shared" si="361"/>
        <v/>
      </c>
      <c r="AU189" s="10" t="str">
        <f t="shared" si="362"/>
        <v/>
      </c>
      <c r="AV189" s="19" t="str">
        <f t="shared" si="363"/>
        <v/>
      </c>
      <c r="AW189" s="10" t="str">
        <f t="shared" si="364"/>
        <v/>
      </c>
      <c r="AX189" s="10" t="str">
        <f t="shared" si="365"/>
        <v/>
      </c>
      <c r="AY189" s="10" t="str">
        <f t="shared" si="333"/>
        <v/>
      </c>
      <c r="AZ189" s="10" t="str">
        <f t="shared" si="366"/>
        <v/>
      </c>
      <c r="BA189" s="10" t="str">
        <f t="shared" si="367"/>
        <v/>
      </c>
      <c r="BB189" s="10" t="str">
        <f t="shared" si="334"/>
        <v/>
      </c>
      <c r="BC189" s="10" t="str">
        <f t="shared" si="368"/>
        <v/>
      </c>
      <c r="BD189" s="26" t="str">
        <f t="shared" si="369"/>
        <v/>
      </c>
      <c r="BE189" s="10" t="str">
        <f t="shared" si="335"/>
        <v/>
      </c>
      <c r="BF189" s="10" t="str">
        <f t="shared" si="336"/>
        <v/>
      </c>
      <c r="BG189" s="10" t="str">
        <f t="shared" si="370"/>
        <v/>
      </c>
      <c r="BH189" s="10" t="str">
        <f t="shared" si="371"/>
        <v/>
      </c>
      <c r="BI189" s="10" t="str">
        <f t="shared" si="337"/>
        <v/>
      </c>
      <c r="BJ189" s="10" t="str">
        <f t="shared" si="338"/>
        <v/>
      </c>
      <c r="BK189" s="10" t="str">
        <f t="shared" si="372"/>
        <v/>
      </c>
      <c r="BL189" s="10" t="str">
        <f t="shared" si="373"/>
        <v/>
      </c>
      <c r="BM189" s="10" t="str">
        <f t="shared" si="374"/>
        <v/>
      </c>
      <c r="BN189" s="10" t="e">
        <f t="shared" si="375"/>
        <v>#N/A</v>
      </c>
      <c r="BO189" s="10" t="str">
        <f t="shared" si="376"/>
        <v/>
      </c>
      <c r="BP189" s="10" t="str">
        <f t="shared" si="377"/>
        <v/>
      </c>
      <c r="BQ189" s="10" t="str">
        <f t="shared" si="339"/>
        <v/>
      </c>
      <c r="BR189" s="28" t="str">
        <f t="shared" si="378"/>
        <v/>
      </c>
      <c r="BS189" s="40" t="str">
        <f t="shared" si="306"/>
        <v/>
      </c>
      <c r="BX189" s="138"/>
      <c r="BY189" s="10" t="e">
        <f t="shared" si="340"/>
        <v>#N/A</v>
      </c>
      <c r="BZ189" s="10" t="e">
        <f t="shared" si="341"/>
        <v>#N/A</v>
      </c>
      <c r="CA189" s="10" t="str">
        <f t="shared" si="342"/>
        <v/>
      </c>
      <c r="CB189" s="10" t="str">
        <f>IF(AND(Sufficient_data="Yes",Include_study="Yes",Moderator&lt;&gt;""),'Moderator Analysis'!F:F-CL$2,"")</f>
        <v/>
      </c>
      <c r="CC189" s="10" t="str">
        <f>IF(AND(Sufficient_data="Yes",Include_study="Yes",Moderator&lt;&gt;""),'Moderator Analysis'!E:E-CL$3,"")</f>
        <v/>
      </c>
      <c r="CD189" s="40" t="str">
        <f>IF(AND(Sufficient_data="Yes",Include_study="Yes",Moderator&lt;&gt;""),CA:CA*('Moderator Analysis'!F:F-CL$5-CL$4*'Moderator Analysis'!E:E)^2,"")</f>
        <v/>
      </c>
      <c r="CE189" s="9"/>
      <c r="CF189" s="75" t="str">
        <f t="shared" si="379"/>
        <v/>
      </c>
      <c r="CG189" s="18" t="str">
        <f>IF(AND(Sufficient_data="Yes",Include_study="Yes",CF189&lt;&gt;""),'Moderator Analysis'!F:F-'Moderator Analysis'!J$37,"")</f>
        <v/>
      </c>
      <c r="CH189" s="18" t="str">
        <f>IF(AND(Sufficient_data="Yes",Include_study="Yes",CF189&lt;&gt;""),'Moderator Analysis'!E:E-SUMPRODUCT('Moderator Analysis'!E:E,CF:CF)/SUM(CF:CF),"")</f>
        <v/>
      </c>
      <c r="CI189" s="79" t="str">
        <f>IF(AND(Sufficient_data="Yes",Include_study="Yes",CF189&lt;&gt;""),CF:CF*('Moderator Analysis'!F:F-'Moderator Analysis'!J$29-'Moderator Analysis'!J$30*'Moderator Analysis'!E:E)^2,"")</f>
        <v/>
      </c>
      <c r="CN189" s="138"/>
      <c r="CO189" s="140"/>
      <c r="CP189" s="28" t="str">
        <f>IF(AND(Include_study="Yes",Sufficient_data="Yes"),1/'Publication Bias Analysis'!F189^2,"")</f>
        <v/>
      </c>
      <c r="CQ189" s="28" t="str">
        <f>IF(AND(Include_study="Yes",Sufficient_data="Yes"),1/('Publication Bias Analysis'!F:F^2+IF(Additional_model="Fixed effect",0,Calculations!DD$11)),"")</f>
        <v/>
      </c>
      <c r="CR189" s="28" t="str">
        <f>IF(AND(Include_study="Yes",Sufficient_data="Yes"),1/('Publication Bias Analysis'!F:F^2+IF(Additional_model="Fixed effect",0,'Publication Bias Analysis'!L$32)),"")</f>
        <v/>
      </c>
      <c r="CS189" s="28" t="str">
        <f>IF(AND(Include_study="Yes",Sufficient_data="Yes"),'Publication Bias Analysis'!E:E-IF(Trim_and_fill="Off",'Publication Bias Analysis'!I$29,'Publication Bias Analysis'!I$37),"")</f>
        <v/>
      </c>
      <c r="CT189" s="28" t="str">
        <f t="shared" si="343"/>
        <v/>
      </c>
      <c r="CU189" s="28" t="str">
        <f t="shared" si="344"/>
        <v/>
      </c>
      <c r="CV189" s="90" t="str">
        <f t="shared" si="345"/>
        <v/>
      </c>
      <c r="CW189" s="89" t="str">
        <f>IF(AND(Include_study="Yes",Sufficient_data="Yes"),CV:CV+IF(DH:DH&lt;0,-1,1)*COUNTIF(CV$2:CV188,CV:CV),"")</f>
        <v/>
      </c>
      <c r="CX189" s="89" t="str">
        <f>IF(AND(Include_study="Yes",Sufficient_data="Yes"),RANK(DL:DL,DL:DL,1)*IF(DK:DK&lt;0,-1,1)+IF(DK:DK&lt;0,-1,1)*COUNTIF(CV$2:CV188,CV:CV),"")</f>
        <v/>
      </c>
      <c r="CY189" s="89" t="str">
        <f>IF(AND(Include_study="Yes",Sufficient_data="Yes"),RANK(DO:DO,DO:DO,1)*IF(DN:DN&lt;0,-1,1)+IF(DN:DN&lt;0,-1,1)*COUNTIF(CV$2:CV188,CV:CV),"")</f>
        <v/>
      </c>
      <c r="CZ189" s="10" t="e">
        <f>IF(AND(Include_study="Yes",Sufficient_data="Yes"),'Publication Bias Analysis'!E:E,NA())</f>
        <v>#N/A</v>
      </c>
      <c r="DA189" s="40" t="e">
        <f>IF(AND(Include_study="Yes",Sufficient_data="Yes"),'Publication Bias Analysis'!F:F,NA())</f>
        <v>#N/A</v>
      </c>
      <c r="DG189" s="133"/>
      <c r="DH189" s="28" t="str">
        <f>IF(AND(Include_study="Yes",Sufficient_data="Yes"),IF('Publication Bias Analysis'!L$38="Left",CZ:CZ-'Publication Bias Analysis'!I$29,'Publication Bias Analysis'!I$29-'Publication Bias Analysis'!E:E),"")</f>
        <v/>
      </c>
      <c r="DI189" s="28" t="str">
        <f t="shared" si="308"/>
        <v/>
      </c>
      <c r="DJ189" s="40" t="str">
        <f>IF(AND(Include_study="Yes",Sufficient_data="Yes"),1/('Publication Bias Analysis'!F:F^2+IF(Additional_model="Fixed effect",0,$DS$6)),"")</f>
        <v/>
      </c>
      <c r="DK189" s="28" t="str">
        <f>IF(AND(Include_study="Yes",Sufficient_data="Yes"),IF('Publication Bias Analysis'!L$38="Left",CZ:CZ-DS$3,DS$3-'Publication Bias Analysis'!E:E),"")</f>
        <v/>
      </c>
      <c r="DL189" s="28" t="str">
        <f t="shared" si="309"/>
        <v/>
      </c>
      <c r="DM189" s="40" t="str">
        <f>IF(AND(DK189&lt;&gt;"",CW189&lt;=MAX(CW:CW)-DS$7),1/('Publication Bias Analysis'!F:F^2+IF(Additional_model="Fixed effect",0,$DS$13)),"")</f>
        <v/>
      </c>
      <c r="DN189" s="10" t="str">
        <f>IF(AND(Include_study="Yes",Sufficient_data="Yes"),IF('Publication Bias Analysis'!L$38="Left",CZ:CZ-DS$10,DS$10-CZ:CZ),"")</f>
        <v/>
      </c>
      <c r="DO189" s="10" t="str">
        <f t="shared" si="310"/>
        <v/>
      </c>
      <c r="DP189" s="40" t="str">
        <f t="shared" si="346"/>
        <v/>
      </c>
      <c r="EG189" s="133"/>
      <c r="EH189" s="10" t="str">
        <f t="shared" si="304"/>
        <v/>
      </c>
      <c r="EI189" s="40" t="str">
        <f>IF(AND(Include_study="Yes",Sufficient_data="Yes"),Z_score-('Publication Bias Analysis'!P$3+'Publication Bias Analysis'!P$4*Inverse_standard_error),"")</f>
        <v/>
      </c>
      <c r="EK189" s="133"/>
      <c r="EL189" s="10" t="str">
        <f>IF(AND(Include_study="Yes",Sufficient_data="Yes"),(CZ:CZ-SUMPRODUCT(Calculations!CP:CP,'Publication Bias Analysis'!E:E)/SUM(Calculations!CP:CP))/(SQRT(EM:EM)),"")</f>
        <v/>
      </c>
      <c r="EM189" s="10" t="str">
        <f>IF(AND(Include_study="Yes",Sufficient_data="Yes"),'Publication Bias Analysis'!F:F^2-1/(SUM(Calculations!CP:CP)),"")</f>
        <v/>
      </c>
      <c r="EN189" s="14" t="str">
        <f t="shared" si="311"/>
        <v/>
      </c>
      <c r="EO189" s="14" t="str">
        <f t="shared" si="312"/>
        <v/>
      </c>
      <c r="EP189" s="14" t="str">
        <f>IF(AND(Include_study="Yes",Sufficient_data="Yes"),COUNTIFS(EN$2:EN188,"&lt;"&amp;EN189,EO$2:EO188,"&lt;"&amp;EO189)+COUNTIFS(EN190:EN$201,"&lt;"&amp;EN189,EO190:EO$201,"&lt;"&amp;EO189)+COUNTIFS(EN$2:EN188,"&gt;"&amp;EN189,EO$2:EO188,"&gt;"&amp;EO189)+COUNTIFS(EN190:EN$201,"&gt;"&amp;EN189,EO190:EO$201,"&gt;"&amp;EO189),"")</f>
        <v/>
      </c>
      <c r="EQ189" s="83" t="str">
        <f>IF(AND(Include_study="Yes",Sufficient_data="Yes"),COUNTIFS(EN$2:EN188,"&lt;"&amp;EN189,EO$2:EO188,"&gt;"&amp;EO189)+COUNTIFS(EN190:EN$201,"&lt;"&amp;EN189,EO190:EO$201,"&gt;"&amp;EO189)+COUNTIFS(EN$2:EN188,"&gt;"&amp;EN189,EO$2:EO188,"&lt;"&amp;EO189)+COUNTIFS(EN190:EN$201,"&gt;"&amp;EN189,EO190:EO$201,"&lt;"&amp;EO189),"")</f>
        <v/>
      </c>
      <c r="ES189" s="133"/>
      <c r="EX189" s="133"/>
      <c r="EY189" s="10" t="e">
        <f t="shared" si="347"/>
        <v>#N/A</v>
      </c>
      <c r="EZ189" s="10" t="e">
        <f t="shared" si="348"/>
        <v>#N/A</v>
      </c>
      <c r="FA189" s="10" t="str">
        <f t="shared" si="349"/>
        <v/>
      </c>
      <c r="FB189" s="40" t="str">
        <f>IF(AND(Include_study="Yes",Sufficient_data="Yes"),Z_score-('Publication Bias Analysis'!AK217+'Publication Bias Analysis'!AK$31*Inverse_standard_error),"")</f>
        <v/>
      </c>
      <c r="FH189" s="133"/>
      <c r="FI189" s="14" t="str">
        <f>IF(Z_score&lt;&gt;"",RANK('Publication Bias Analysis'!AS:AS,'Publication Bias Analysis'!AS:AS,1)+COUNTIF('Publication Bias Analysis'!AS$2:AS188,'Publication Bias Analysis'!AS189),"")</f>
        <v/>
      </c>
      <c r="FJ189" s="10" t="str">
        <f t="shared" si="350"/>
        <v/>
      </c>
      <c r="FK189" s="10" t="e">
        <f>IF(AND(Include_study="Yes",Sufficient_data="Yes"),'Publication Bias Analysis'!AR189,NA())</f>
        <v>#N/A</v>
      </c>
      <c r="FL189" s="28" t="e">
        <f>IF(AND(Include_study="Yes",Sufficient_data="Yes"),'Publication Bias Analysis'!AS189,NA())</f>
        <v>#N/A</v>
      </c>
      <c r="FM189" s="10" t="str">
        <f>IF(AND(Include_study="Yes",Sufficient_data="Yes"),'Publication Bias Analysis'!AR:AR-AVERAGE('Publication Bias Analysis'!AR:AR),"")</f>
        <v/>
      </c>
      <c r="FN189" s="40" t="str">
        <f>IF(AND(Include_study="Yes",Sufficient_data="Yes"),FL:FL-('Publication Bias Analysis'!AV$30+FK:FK*'Publication Bias Analysis'!AV$31),"")</f>
        <v/>
      </c>
      <c r="FT189" s="133"/>
      <c r="FU189" s="10" t="str">
        <f t="shared" si="351"/>
        <v/>
      </c>
      <c r="FV189" s="19" t="str">
        <f t="shared" si="380"/>
        <v/>
      </c>
      <c r="FW189" s="40" t="str">
        <f t="shared" si="307"/>
        <v/>
      </c>
    </row>
    <row r="190" spans="1:179" x14ac:dyDescent="0.2">
      <c r="A190" s="129"/>
      <c r="B190" s="26" t="str">
        <f t="shared" si="352"/>
        <v/>
      </c>
      <c r="C190" s="26" t="str">
        <f>IF(B190&lt;&gt;"",IF(B190=0,COUNTIF(B$2:B189,0)+1,COUNTIF(B$2:B189,B190)+B190+COUNTIF(B:B,0)),"")</f>
        <v/>
      </c>
      <c r="D190" s="26" t="str">
        <f t="shared" si="313"/>
        <v/>
      </c>
      <c r="E190" s="10" t="str">
        <f>IF(AND(Sufficient_data="Yes",Include_study="Yes",Input!Study_name&lt;&gt;""),Input!Study_name,"")</f>
        <v/>
      </c>
      <c r="F190" s="10" t="str">
        <f>IF(AND(Sufficient_data="Yes",Include_study="Yes"),Input!Correlation,"")</f>
        <v/>
      </c>
      <c r="G190" s="10" t="str">
        <f t="shared" si="314"/>
        <v/>
      </c>
      <c r="H190" s="10" t="str">
        <f>IF(AND(Sufficient_data="Yes",Include_study="Yes"),Input!Number_of_subjects,"")</f>
        <v/>
      </c>
      <c r="I190" s="10" t="str">
        <f t="shared" si="315"/>
        <v/>
      </c>
      <c r="J190" s="10" t="str">
        <f t="shared" si="316"/>
        <v/>
      </c>
      <c r="K190" s="10" t="str">
        <f t="shared" si="317"/>
        <v/>
      </c>
      <c r="L190" s="10" t="str">
        <f t="shared" si="318"/>
        <v/>
      </c>
      <c r="M190" s="10" t="str">
        <f t="shared" si="319"/>
        <v/>
      </c>
      <c r="N190" s="10" t="str">
        <f t="shared" si="320"/>
        <v/>
      </c>
      <c r="O190" s="106" t="str">
        <f t="shared" si="321"/>
        <v/>
      </c>
      <c r="P190" s="68" t="str">
        <f t="shared" si="322"/>
        <v/>
      </c>
      <c r="R190" s="57" t="e">
        <f t="shared" si="323"/>
        <v>#N/A</v>
      </c>
      <c r="S190" s="10" t="e">
        <f t="shared" si="324"/>
        <v>#N/A</v>
      </c>
      <c r="T190" s="40" t="e">
        <f t="shared" si="325"/>
        <v>#N/A</v>
      </c>
      <c r="Y190" s="129"/>
      <c r="Z190" s="26" t="str">
        <f t="shared" si="326"/>
        <v/>
      </c>
      <c r="AA190" s="26" t="str">
        <f>IF(AND(Sufficient_data="Yes",Include_study="Yes",Input!Study_name&lt;&gt;"",Subgroup&lt;&gt;""),Input!Study_name,"")</f>
        <v/>
      </c>
      <c r="AB190" s="10" t="str">
        <f t="shared" si="327"/>
        <v/>
      </c>
      <c r="AC190" s="10" t="str">
        <f>IF(AND(Sufficient_data="Yes",Include_study="Yes",Subgroup&lt;&gt;""),Input!Correlation,"")</f>
        <v/>
      </c>
      <c r="AD190" s="10" t="str">
        <f t="shared" si="353"/>
        <v/>
      </c>
      <c r="AE190" s="10" t="str">
        <f t="shared" si="328"/>
        <v/>
      </c>
      <c r="AF190" s="10" t="str">
        <f t="shared" si="354"/>
        <v/>
      </c>
      <c r="AG190" s="10" t="str">
        <f t="shared" si="329"/>
        <v/>
      </c>
      <c r="AH190" s="4" t="str">
        <f t="shared" si="355"/>
        <v/>
      </c>
      <c r="AI190" s="35" t="str">
        <f t="shared" si="330"/>
        <v/>
      </c>
      <c r="AJ190" s="108" t="str">
        <f t="shared" si="331"/>
        <v/>
      </c>
      <c r="AK190" s="68" t="str">
        <f t="shared" si="332"/>
        <v/>
      </c>
      <c r="AL190" s="9"/>
      <c r="AM190" s="57" t="e">
        <f t="shared" si="356"/>
        <v>#N/A</v>
      </c>
      <c r="AN190" s="10" t="e">
        <f t="shared" si="357"/>
        <v>#N/A</v>
      </c>
      <c r="AO190" s="40" t="e">
        <f t="shared" si="358"/>
        <v>#N/A</v>
      </c>
      <c r="AP190" s="9"/>
      <c r="AQ190" s="71" t="str">
        <f t="shared" si="359"/>
        <v/>
      </c>
      <c r="AR190" s="10" t="str">
        <f>IF(AND(Sufficient_data="Yes",Include_study="Yes",Subgroup&lt;&gt;""),IF(COUNTIFS(Input!F$2:F189,"="&amp;"Yes",Input!C$2:C189,"="&amp;"Yes",Input!G$2:G189,"="&amp;Subgroup)&gt;0,"",Subgroup),"")</f>
        <v/>
      </c>
      <c r="AS190" s="26" t="str">
        <f t="shared" si="360"/>
        <v/>
      </c>
      <c r="AT190" s="14" t="str">
        <f t="shared" si="361"/>
        <v/>
      </c>
      <c r="AU190" s="10" t="str">
        <f t="shared" si="362"/>
        <v/>
      </c>
      <c r="AV190" s="19" t="str">
        <f t="shared" si="363"/>
        <v/>
      </c>
      <c r="AW190" s="10" t="str">
        <f t="shared" si="364"/>
        <v/>
      </c>
      <c r="AX190" s="10" t="str">
        <f t="shared" si="365"/>
        <v/>
      </c>
      <c r="AY190" s="10" t="str">
        <f t="shared" si="333"/>
        <v/>
      </c>
      <c r="AZ190" s="10" t="str">
        <f t="shared" si="366"/>
        <v/>
      </c>
      <c r="BA190" s="10" t="str">
        <f t="shared" si="367"/>
        <v/>
      </c>
      <c r="BB190" s="10" t="str">
        <f t="shared" si="334"/>
        <v/>
      </c>
      <c r="BC190" s="10" t="str">
        <f t="shared" si="368"/>
        <v/>
      </c>
      <c r="BD190" s="26" t="str">
        <f t="shared" si="369"/>
        <v/>
      </c>
      <c r="BE190" s="10" t="str">
        <f t="shared" si="335"/>
        <v/>
      </c>
      <c r="BF190" s="10" t="str">
        <f t="shared" si="336"/>
        <v/>
      </c>
      <c r="BG190" s="10" t="str">
        <f t="shared" si="370"/>
        <v/>
      </c>
      <c r="BH190" s="10" t="str">
        <f t="shared" si="371"/>
        <v/>
      </c>
      <c r="BI190" s="10" t="str">
        <f t="shared" si="337"/>
        <v/>
      </c>
      <c r="BJ190" s="10" t="str">
        <f t="shared" si="338"/>
        <v/>
      </c>
      <c r="BK190" s="10" t="str">
        <f t="shared" si="372"/>
        <v/>
      </c>
      <c r="BL190" s="10" t="str">
        <f t="shared" si="373"/>
        <v/>
      </c>
      <c r="BM190" s="10" t="str">
        <f t="shared" si="374"/>
        <v/>
      </c>
      <c r="BN190" s="10" t="e">
        <f t="shared" si="375"/>
        <v>#N/A</v>
      </c>
      <c r="BO190" s="10" t="str">
        <f t="shared" si="376"/>
        <v/>
      </c>
      <c r="BP190" s="10" t="str">
        <f t="shared" si="377"/>
        <v/>
      </c>
      <c r="BQ190" s="10" t="str">
        <f t="shared" si="339"/>
        <v/>
      </c>
      <c r="BR190" s="28" t="str">
        <f t="shared" si="378"/>
        <v/>
      </c>
      <c r="BS190" s="40" t="str">
        <f t="shared" si="306"/>
        <v/>
      </c>
      <c r="BX190" s="138"/>
      <c r="BY190" s="10" t="e">
        <f t="shared" si="340"/>
        <v>#N/A</v>
      </c>
      <c r="BZ190" s="10" t="e">
        <f t="shared" si="341"/>
        <v>#N/A</v>
      </c>
      <c r="CA190" s="10" t="str">
        <f t="shared" si="342"/>
        <v/>
      </c>
      <c r="CB190" s="10" t="str">
        <f>IF(AND(Sufficient_data="Yes",Include_study="Yes",Moderator&lt;&gt;""),'Moderator Analysis'!F:F-CL$2,"")</f>
        <v/>
      </c>
      <c r="CC190" s="10" t="str">
        <f>IF(AND(Sufficient_data="Yes",Include_study="Yes",Moderator&lt;&gt;""),'Moderator Analysis'!E:E-CL$3,"")</f>
        <v/>
      </c>
      <c r="CD190" s="40" t="str">
        <f>IF(AND(Sufficient_data="Yes",Include_study="Yes",Moderator&lt;&gt;""),CA:CA*('Moderator Analysis'!F:F-CL$5-CL$4*'Moderator Analysis'!E:E)^2,"")</f>
        <v/>
      </c>
      <c r="CE190" s="9"/>
      <c r="CF190" s="75" t="str">
        <f t="shared" si="379"/>
        <v/>
      </c>
      <c r="CG190" s="18" t="str">
        <f>IF(AND(Sufficient_data="Yes",Include_study="Yes",CF190&lt;&gt;""),'Moderator Analysis'!F:F-'Moderator Analysis'!J$37,"")</f>
        <v/>
      </c>
      <c r="CH190" s="18" t="str">
        <f>IF(AND(Sufficient_data="Yes",Include_study="Yes",CF190&lt;&gt;""),'Moderator Analysis'!E:E-SUMPRODUCT('Moderator Analysis'!E:E,CF:CF)/SUM(CF:CF),"")</f>
        <v/>
      </c>
      <c r="CI190" s="79" t="str">
        <f>IF(AND(Sufficient_data="Yes",Include_study="Yes",CF190&lt;&gt;""),CF:CF*('Moderator Analysis'!F:F-'Moderator Analysis'!J$29-'Moderator Analysis'!J$30*'Moderator Analysis'!E:E)^2,"")</f>
        <v/>
      </c>
      <c r="CN190" s="138"/>
      <c r="CO190" s="140"/>
      <c r="CP190" s="28" t="str">
        <f>IF(AND(Include_study="Yes",Sufficient_data="Yes"),1/'Publication Bias Analysis'!F190^2,"")</f>
        <v/>
      </c>
      <c r="CQ190" s="28" t="str">
        <f>IF(AND(Include_study="Yes",Sufficient_data="Yes"),1/('Publication Bias Analysis'!F:F^2+IF(Additional_model="Fixed effect",0,Calculations!DD$11)),"")</f>
        <v/>
      </c>
      <c r="CR190" s="28" t="str">
        <f>IF(AND(Include_study="Yes",Sufficient_data="Yes"),1/('Publication Bias Analysis'!F:F^2+IF(Additional_model="Fixed effect",0,'Publication Bias Analysis'!L$32)),"")</f>
        <v/>
      </c>
      <c r="CS190" s="28" t="str">
        <f>IF(AND(Include_study="Yes",Sufficient_data="Yes"),'Publication Bias Analysis'!E:E-IF(Trim_and_fill="Off",'Publication Bias Analysis'!I$29,'Publication Bias Analysis'!I$37),"")</f>
        <v/>
      </c>
      <c r="CT190" s="28" t="str">
        <f t="shared" si="343"/>
        <v/>
      </c>
      <c r="CU190" s="28" t="str">
        <f t="shared" si="344"/>
        <v/>
      </c>
      <c r="CV190" s="90" t="str">
        <f t="shared" si="345"/>
        <v/>
      </c>
      <c r="CW190" s="89" t="str">
        <f>IF(AND(Include_study="Yes",Sufficient_data="Yes"),CV:CV+IF(DH:DH&lt;0,-1,1)*COUNTIF(CV$2:CV189,CV:CV),"")</f>
        <v/>
      </c>
      <c r="CX190" s="89" t="str">
        <f>IF(AND(Include_study="Yes",Sufficient_data="Yes"),RANK(DL:DL,DL:DL,1)*IF(DK:DK&lt;0,-1,1)+IF(DK:DK&lt;0,-1,1)*COUNTIF(CV$2:CV189,CV:CV),"")</f>
        <v/>
      </c>
      <c r="CY190" s="89" t="str">
        <f>IF(AND(Include_study="Yes",Sufficient_data="Yes"),RANK(DO:DO,DO:DO,1)*IF(DN:DN&lt;0,-1,1)+IF(DN:DN&lt;0,-1,1)*COUNTIF(CV$2:CV189,CV:CV),"")</f>
        <v/>
      </c>
      <c r="CZ190" s="10" t="e">
        <f>IF(AND(Include_study="Yes",Sufficient_data="Yes"),'Publication Bias Analysis'!E:E,NA())</f>
        <v>#N/A</v>
      </c>
      <c r="DA190" s="40" t="e">
        <f>IF(AND(Include_study="Yes",Sufficient_data="Yes"),'Publication Bias Analysis'!F:F,NA())</f>
        <v>#N/A</v>
      </c>
      <c r="DG190" s="133"/>
      <c r="DH190" s="28" t="str">
        <f>IF(AND(Include_study="Yes",Sufficient_data="Yes"),IF('Publication Bias Analysis'!L$38="Left",CZ:CZ-'Publication Bias Analysis'!I$29,'Publication Bias Analysis'!I$29-'Publication Bias Analysis'!E:E),"")</f>
        <v/>
      </c>
      <c r="DI190" s="28" t="str">
        <f t="shared" si="308"/>
        <v/>
      </c>
      <c r="DJ190" s="40" t="str">
        <f>IF(AND(Include_study="Yes",Sufficient_data="Yes"),1/('Publication Bias Analysis'!F:F^2+IF(Additional_model="Fixed effect",0,$DS$6)),"")</f>
        <v/>
      </c>
      <c r="DK190" s="28" t="str">
        <f>IF(AND(Include_study="Yes",Sufficient_data="Yes"),IF('Publication Bias Analysis'!L$38="Left",CZ:CZ-DS$3,DS$3-'Publication Bias Analysis'!E:E),"")</f>
        <v/>
      </c>
      <c r="DL190" s="28" t="str">
        <f t="shared" si="309"/>
        <v/>
      </c>
      <c r="DM190" s="40" t="str">
        <f>IF(AND(DK190&lt;&gt;"",CW190&lt;=MAX(CW:CW)-DS$7),1/('Publication Bias Analysis'!F:F^2+IF(Additional_model="Fixed effect",0,$DS$13)),"")</f>
        <v/>
      </c>
      <c r="DN190" s="10" t="str">
        <f>IF(AND(Include_study="Yes",Sufficient_data="Yes"),IF('Publication Bias Analysis'!L$38="Left",CZ:CZ-DS$10,DS$10-CZ:CZ),"")</f>
        <v/>
      </c>
      <c r="DO190" s="10" t="str">
        <f t="shared" si="310"/>
        <v/>
      </c>
      <c r="DP190" s="40" t="str">
        <f t="shared" si="346"/>
        <v/>
      </c>
      <c r="EG190" s="133"/>
      <c r="EH190" s="10" t="str">
        <f t="shared" si="304"/>
        <v/>
      </c>
      <c r="EI190" s="40" t="str">
        <f>IF(AND(Include_study="Yes",Sufficient_data="Yes"),Z_score-('Publication Bias Analysis'!P$3+'Publication Bias Analysis'!P$4*Inverse_standard_error),"")</f>
        <v/>
      </c>
      <c r="EK190" s="133"/>
      <c r="EL190" s="10" t="str">
        <f>IF(AND(Include_study="Yes",Sufficient_data="Yes"),(CZ:CZ-SUMPRODUCT(Calculations!CP:CP,'Publication Bias Analysis'!E:E)/SUM(Calculations!CP:CP))/(SQRT(EM:EM)),"")</f>
        <v/>
      </c>
      <c r="EM190" s="10" t="str">
        <f>IF(AND(Include_study="Yes",Sufficient_data="Yes"),'Publication Bias Analysis'!F:F^2-1/(SUM(Calculations!CP:CP)),"")</f>
        <v/>
      </c>
      <c r="EN190" s="14" t="str">
        <f t="shared" si="311"/>
        <v/>
      </c>
      <c r="EO190" s="14" t="str">
        <f t="shared" si="312"/>
        <v/>
      </c>
      <c r="EP190" s="14" t="str">
        <f>IF(AND(Include_study="Yes",Sufficient_data="Yes"),COUNTIFS(EN$2:EN189,"&lt;"&amp;EN190,EO$2:EO189,"&lt;"&amp;EO190)+COUNTIFS(EN191:EN$201,"&lt;"&amp;EN190,EO191:EO$201,"&lt;"&amp;EO190)+COUNTIFS(EN$2:EN189,"&gt;"&amp;EN190,EO$2:EO189,"&gt;"&amp;EO190)+COUNTIFS(EN191:EN$201,"&gt;"&amp;EN190,EO191:EO$201,"&gt;"&amp;EO190),"")</f>
        <v/>
      </c>
      <c r="EQ190" s="83" t="str">
        <f>IF(AND(Include_study="Yes",Sufficient_data="Yes"),COUNTIFS(EN$2:EN189,"&lt;"&amp;EN190,EO$2:EO189,"&gt;"&amp;EO190)+COUNTIFS(EN191:EN$201,"&lt;"&amp;EN190,EO191:EO$201,"&gt;"&amp;EO190)+COUNTIFS(EN$2:EN189,"&gt;"&amp;EN190,EO$2:EO189,"&lt;"&amp;EO190)+COUNTIFS(EN191:EN$201,"&gt;"&amp;EN190,EO191:EO$201,"&lt;"&amp;EO190),"")</f>
        <v/>
      </c>
      <c r="ES190" s="133"/>
      <c r="EX190" s="133"/>
      <c r="EY190" s="10" t="e">
        <f t="shared" si="347"/>
        <v>#N/A</v>
      </c>
      <c r="EZ190" s="10" t="e">
        <f t="shared" si="348"/>
        <v>#N/A</v>
      </c>
      <c r="FA190" s="10" t="str">
        <f t="shared" si="349"/>
        <v/>
      </c>
      <c r="FB190" s="40" t="str">
        <f>IF(AND(Include_study="Yes",Sufficient_data="Yes"),Z_score-('Publication Bias Analysis'!AK218+'Publication Bias Analysis'!AK$31*Inverse_standard_error),"")</f>
        <v/>
      </c>
      <c r="FH190" s="133"/>
      <c r="FI190" s="14" t="str">
        <f>IF(Z_score&lt;&gt;"",RANK('Publication Bias Analysis'!AS:AS,'Publication Bias Analysis'!AS:AS,1)+COUNTIF('Publication Bias Analysis'!AS$2:AS189,'Publication Bias Analysis'!AS190),"")</f>
        <v/>
      </c>
      <c r="FJ190" s="10" t="str">
        <f t="shared" si="350"/>
        <v/>
      </c>
      <c r="FK190" s="10" t="e">
        <f>IF(AND(Include_study="Yes",Sufficient_data="Yes"),'Publication Bias Analysis'!AR190,NA())</f>
        <v>#N/A</v>
      </c>
      <c r="FL190" s="28" t="e">
        <f>IF(AND(Include_study="Yes",Sufficient_data="Yes"),'Publication Bias Analysis'!AS190,NA())</f>
        <v>#N/A</v>
      </c>
      <c r="FM190" s="10" t="str">
        <f>IF(AND(Include_study="Yes",Sufficient_data="Yes"),'Publication Bias Analysis'!AR:AR-AVERAGE('Publication Bias Analysis'!AR:AR),"")</f>
        <v/>
      </c>
      <c r="FN190" s="40" t="str">
        <f>IF(AND(Include_study="Yes",Sufficient_data="Yes"),FL:FL-('Publication Bias Analysis'!AV$30+FK:FK*'Publication Bias Analysis'!AV$31),"")</f>
        <v/>
      </c>
      <c r="FT190" s="133"/>
      <c r="FU190" s="10" t="str">
        <f t="shared" si="351"/>
        <v/>
      </c>
      <c r="FV190" s="19" t="str">
        <f t="shared" si="380"/>
        <v/>
      </c>
      <c r="FW190" s="40" t="str">
        <f t="shared" si="307"/>
        <v/>
      </c>
    </row>
    <row r="191" spans="1:179" x14ac:dyDescent="0.2">
      <c r="A191" s="129"/>
      <c r="B191" s="26" t="str">
        <f t="shared" si="352"/>
        <v/>
      </c>
      <c r="C191" s="26" t="str">
        <f>IF(B191&lt;&gt;"",IF(B191=0,COUNTIF(B$2:B190,0)+1,COUNTIF(B$2:B190,B191)+B191+COUNTIF(B:B,0)),"")</f>
        <v/>
      </c>
      <c r="D191" s="26" t="str">
        <f t="shared" si="313"/>
        <v/>
      </c>
      <c r="E191" s="10" t="str">
        <f>IF(AND(Sufficient_data="Yes",Include_study="Yes",Input!Study_name&lt;&gt;""),Input!Study_name,"")</f>
        <v/>
      </c>
      <c r="F191" s="10" t="str">
        <f>IF(AND(Sufficient_data="Yes",Include_study="Yes"),Input!Correlation,"")</f>
        <v/>
      </c>
      <c r="G191" s="10" t="str">
        <f t="shared" si="314"/>
        <v/>
      </c>
      <c r="H191" s="10" t="str">
        <f>IF(AND(Sufficient_data="Yes",Include_study="Yes"),Input!Number_of_subjects,"")</f>
        <v/>
      </c>
      <c r="I191" s="10" t="str">
        <f t="shared" si="315"/>
        <v/>
      </c>
      <c r="J191" s="10" t="str">
        <f t="shared" si="316"/>
        <v/>
      </c>
      <c r="K191" s="10" t="str">
        <f t="shared" si="317"/>
        <v/>
      </c>
      <c r="L191" s="10" t="str">
        <f t="shared" si="318"/>
        <v/>
      </c>
      <c r="M191" s="10" t="str">
        <f t="shared" si="319"/>
        <v/>
      </c>
      <c r="N191" s="10" t="str">
        <f t="shared" si="320"/>
        <v/>
      </c>
      <c r="O191" s="106" t="str">
        <f t="shared" si="321"/>
        <v/>
      </c>
      <c r="P191" s="68" t="str">
        <f t="shared" si="322"/>
        <v/>
      </c>
      <c r="R191" s="57" t="e">
        <f t="shared" si="323"/>
        <v>#N/A</v>
      </c>
      <c r="S191" s="10" t="e">
        <f t="shared" si="324"/>
        <v>#N/A</v>
      </c>
      <c r="T191" s="40" t="e">
        <f t="shared" si="325"/>
        <v>#N/A</v>
      </c>
      <c r="Y191" s="129"/>
      <c r="Z191" s="26" t="str">
        <f t="shared" si="326"/>
        <v/>
      </c>
      <c r="AA191" s="26" t="str">
        <f>IF(AND(Sufficient_data="Yes",Include_study="Yes",Input!Study_name&lt;&gt;"",Subgroup&lt;&gt;""),Input!Study_name,"")</f>
        <v/>
      </c>
      <c r="AB191" s="10" t="str">
        <f t="shared" si="327"/>
        <v/>
      </c>
      <c r="AC191" s="10" t="str">
        <f>IF(AND(Sufficient_data="Yes",Include_study="Yes",Subgroup&lt;&gt;""),Input!Correlation,"")</f>
        <v/>
      </c>
      <c r="AD191" s="10" t="str">
        <f t="shared" si="353"/>
        <v/>
      </c>
      <c r="AE191" s="10" t="str">
        <f t="shared" si="328"/>
        <v/>
      </c>
      <c r="AF191" s="10" t="str">
        <f t="shared" si="354"/>
        <v/>
      </c>
      <c r="AG191" s="10" t="str">
        <f t="shared" si="329"/>
        <v/>
      </c>
      <c r="AH191" s="4" t="str">
        <f t="shared" si="355"/>
        <v/>
      </c>
      <c r="AI191" s="35" t="str">
        <f t="shared" si="330"/>
        <v/>
      </c>
      <c r="AJ191" s="108" t="str">
        <f t="shared" si="331"/>
        <v/>
      </c>
      <c r="AK191" s="68" t="str">
        <f t="shared" si="332"/>
        <v/>
      </c>
      <c r="AL191" s="9"/>
      <c r="AM191" s="57" t="e">
        <f t="shared" si="356"/>
        <v>#N/A</v>
      </c>
      <c r="AN191" s="10" t="e">
        <f t="shared" si="357"/>
        <v>#N/A</v>
      </c>
      <c r="AO191" s="40" t="e">
        <f t="shared" si="358"/>
        <v>#N/A</v>
      </c>
      <c r="AP191" s="9"/>
      <c r="AQ191" s="71" t="str">
        <f t="shared" si="359"/>
        <v/>
      </c>
      <c r="AR191" s="10" t="str">
        <f>IF(AND(Sufficient_data="Yes",Include_study="Yes",Subgroup&lt;&gt;""),IF(COUNTIFS(Input!F$2:F190,"="&amp;"Yes",Input!C$2:C190,"="&amp;"Yes",Input!G$2:G190,"="&amp;Subgroup)&gt;0,"",Subgroup),"")</f>
        <v/>
      </c>
      <c r="AS191" s="26" t="str">
        <f t="shared" si="360"/>
        <v/>
      </c>
      <c r="AT191" s="14" t="str">
        <f t="shared" si="361"/>
        <v/>
      </c>
      <c r="AU191" s="10" t="str">
        <f t="shared" si="362"/>
        <v/>
      </c>
      <c r="AV191" s="19" t="str">
        <f t="shared" si="363"/>
        <v/>
      </c>
      <c r="AW191" s="10" t="str">
        <f t="shared" si="364"/>
        <v/>
      </c>
      <c r="AX191" s="10" t="str">
        <f t="shared" si="365"/>
        <v/>
      </c>
      <c r="AY191" s="10" t="str">
        <f t="shared" si="333"/>
        <v/>
      </c>
      <c r="AZ191" s="10" t="str">
        <f t="shared" si="366"/>
        <v/>
      </c>
      <c r="BA191" s="10" t="str">
        <f t="shared" si="367"/>
        <v/>
      </c>
      <c r="BB191" s="10" t="str">
        <f t="shared" si="334"/>
        <v/>
      </c>
      <c r="BC191" s="10" t="str">
        <f t="shared" si="368"/>
        <v/>
      </c>
      <c r="BD191" s="26" t="str">
        <f t="shared" si="369"/>
        <v/>
      </c>
      <c r="BE191" s="10" t="str">
        <f t="shared" si="335"/>
        <v/>
      </c>
      <c r="BF191" s="10" t="str">
        <f t="shared" si="336"/>
        <v/>
      </c>
      <c r="BG191" s="10" t="str">
        <f t="shared" si="370"/>
        <v/>
      </c>
      <c r="BH191" s="10" t="str">
        <f t="shared" si="371"/>
        <v/>
      </c>
      <c r="BI191" s="10" t="str">
        <f t="shared" si="337"/>
        <v/>
      </c>
      <c r="BJ191" s="10" t="str">
        <f t="shared" si="338"/>
        <v/>
      </c>
      <c r="BK191" s="10" t="str">
        <f t="shared" si="372"/>
        <v/>
      </c>
      <c r="BL191" s="10" t="str">
        <f t="shared" si="373"/>
        <v/>
      </c>
      <c r="BM191" s="10" t="str">
        <f t="shared" si="374"/>
        <v/>
      </c>
      <c r="BN191" s="10" t="e">
        <f t="shared" si="375"/>
        <v>#N/A</v>
      </c>
      <c r="BO191" s="10" t="str">
        <f t="shared" si="376"/>
        <v/>
      </c>
      <c r="BP191" s="10" t="str">
        <f t="shared" si="377"/>
        <v/>
      </c>
      <c r="BQ191" s="10" t="str">
        <f t="shared" si="339"/>
        <v/>
      </c>
      <c r="BR191" s="28" t="str">
        <f t="shared" si="378"/>
        <v/>
      </c>
      <c r="BS191" s="40" t="str">
        <f t="shared" si="306"/>
        <v/>
      </c>
      <c r="BX191" s="138"/>
      <c r="BY191" s="10" t="e">
        <f t="shared" si="340"/>
        <v>#N/A</v>
      </c>
      <c r="BZ191" s="10" t="e">
        <f t="shared" si="341"/>
        <v>#N/A</v>
      </c>
      <c r="CA191" s="10" t="str">
        <f t="shared" si="342"/>
        <v/>
      </c>
      <c r="CB191" s="10" t="str">
        <f>IF(AND(Sufficient_data="Yes",Include_study="Yes",Moderator&lt;&gt;""),'Moderator Analysis'!F:F-CL$2,"")</f>
        <v/>
      </c>
      <c r="CC191" s="10" t="str">
        <f>IF(AND(Sufficient_data="Yes",Include_study="Yes",Moderator&lt;&gt;""),'Moderator Analysis'!E:E-CL$3,"")</f>
        <v/>
      </c>
      <c r="CD191" s="40" t="str">
        <f>IF(AND(Sufficient_data="Yes",Include_study="Yes",Moderator&lt;&gt;""),CA:CA*('Moderator Analysis'!F:F-CL$5-CL$4*'Moderator Analysis'!E:E)^2,"")</f>
        <v/>
      </c>
      <c r="CE191" s="9"/>
      <c r="CF191" s="75" t="str">
        <f t="shared" si="379"/>
        <v/>
      </c>
      <c r="CG191" s="18" t="str">
        <f>IF(AND(Sufficient_data="Yes",Include_study="Yes",CF191&lt;&gt;""),'Moderator Analysis'!F:F-'Moderator Analysis'!J$37,"")</f>
        <v/>
      </c>
      <c r="CH191" s="18" t="str">
        <f>IF(AND(Sufficient_data="Yes",Include_study="Yes",CF191&lt;&gt;""),'Moderator Analysis'!E:E-SUMPRODUCT('Moderator Analysis'!E:E,CF:CF)/SUM(CF:CF),"")</f>
        <v/>
      </c>
      <c r="CI191" s="79" t="str">
        <f>IF(AND(Sufficient_data="Yes",Include_study="Yes",CF191&lt;&gt;""),CF:CF*('Moderator Analysis'!F:F-'Moderator Analysis'!J$29-'Moderator Analysis'!J$30*'Moderator Analysis'!E:E)^2,"")</f>
        <v/>
      </c>
      <c r="CN191" s="138"/>
      <c r="CO191" s="140"/>
      <c r="CP191" s="28" t="str">
        <f>IF(AND(Include_study="Yes",Sufficient_data="Yes"),1/'Publication Bias Analysis'!F191^2,"")</f>
        <v/>
      </c>
      <c r="CQ191" s="28" t="str">
        <f>IF(AND(Include_study="Yes",Sufficient_data="Yes"),1/('Publication Bias Analysis'!F:F^2+IF(Additional_model="Fixed effect",0,Calculations!DD$11)),"")</f>
        <v/>
      </c>
      <c r="CR191" s="28" t="str">
        <f>IF(AND(Include_study="Yes",Sufficient_data="Yes"),1/('Publication Bias Analysis'!F:F^2+IF(Additional_model="Fixed effect",0,'Publication Bias Analysis'!L$32)),"")</f>
        <v/>
      </c>
      <c r="CS191" s="28" t="str">
        <f>IF(AND(Include_study="Yes",Sufficient_data="Yes"),'Publication Bias Analysis'!E:E-IF(Trim_and_fill="Off",'Publication Bias Analysis'!I$29,'Publication Bias Analysis'!I$37),"")</f>
        <v/>
      </c>
      <c r="CT191" s="28" t="str">
        <f t="shared" si="343"/>
        <v/>
      </c>
      <c r="CU191" s="28" t="str">
        <f t="shared" si="344"/>
        <v/>
      </c>
      <c r="CV191" s="90" t="str">
        <f t="shared" si="345"/>
        <v/>
      </c>
      <c r="CW191" s="89" t="str">
        <f>IF(AND(Include_study="Yes",Sufficient_data="Yes"),CV:CV+IF(DH:DH&lt;0,-1,1)*COUNTIF(CV$2:CV190,CV:CV),"")</f>
        <v/>
      </c>
      <c r="CX191" s="89" t="str">
        <f>IF(AND(Include_study="Yes",Sufficient_data="Yes"),RANK(DL:DL,DL:DL,1)*IF(DK:DK&lt;0,-1,1)+IF(DK:DK&lt;0,-1,1)*COUNTIF(CV$2:CV190,CV:CV),"")</f>
        <v/>
      </c>
      <c r="CY191" s="89" t="str">
        <f>IF(AND(Include_study="Yes",Sufficient_data="Yes"),RANK(DO:DO,DO:DO,1)*IF(DN:DN&lt;0,-1,1)+IF(DN:DN&lt;0,-1,1)*COUNTIF(CV$2:CV190,CV:CV),"")</f>
        <v/>
      </c>
      <c r="CZ191" s="10" t="e">
        <f>IF(AND(Include_study="Yes",Sufficient_data="Yes"),'Publication Bias Analysis'!E:E,NA())</f>
        <v>#N/A</v>
      </c>
      <c r="DA191" s="40" t="e">
        <f>IF(AND(Include_study="Yes",Sufficient_data="Yes"),'Publication Bias Analysis'!F:F,NA())</f>
        <v>#N/A</v>
      </c>
      <c r="DG191" s="133"/>
      <c r="DH191" s="28" t="str">
        <f>IF(AND(Include_study="Yes",Sufficient_data="Yes"),IF('Publication Bias Analysis'!L$38="Left",CZ:CZ-'Publication Bias Analysis'!I$29,'Publication Bias Analysis'!I$29-'Publication Bias Analysis'!E:E),"")</f>
        <v/>
      </c>
      <c r="DI191" s="28" t="str">
        <f t="shared" si="308"/>
        <v/>
      </c>
      <c r="DJ191" s="40" t="str">
        <f>IF(AND(Include_study="Yes",Sufficient_data="Yes"),1/('Publication Bias Analysis'!F:F^2+IF(Additional_model="Fixed effect",0,$DS$6)),"")</f>
        <v/>
      </c>
      <c r="DK191" s="28" t="str">
        <f>IF(AND(Include_study="Yes",Sufficient_data="Yes"),IF('Publication Bias Analysis'!L$38="Left",CZ:CZ-DS$3,DS$3-'Publication Bias Analysis'!E:E),"")</f>
        <v/>
      </c>
      <c r="DL191" s="28" t="str">
        <f t="shared" si="309"/>
        <v/>
      </c>
      <c r="DM191" s="40" t="str">
        <f>IF(AND(DK191&lt;&gt;"",CW191&lt;=MAX(CW:CW)-DS$7),1/('Publication Bias Analysis'!F:F^2+IF(Additional_model="Fixed effect",0,$DS$13)),"")</f>
        <v/>
      </c>
      <c r="DN191" s="10" t="str">
        <f>IF(AND(Include_study="Yes",Sufficient_data="Yes"),IF('Publication Bias Analysis'!L$38="Left",CZ:CZ-DS$10,DS$10-CZ:CZ),"")</f>
        <v/>
      </c>
      <c r="DO191" s="10" t="str">
        <f t="shared" si="310"/>
        <v/>
      </c>
      <c r="DP191" s="40" t="str">
        <f t="shared" si="346"/>
        <v/>
      </c>
      <c r="EG191" s="133"/>
      <c r="EH191" s="10" t="str">
        <f t="shared" si="304"/>
        <v/>
      </c>
      <c r="EI191" s="40" t="str">
        <f>IF(AND(Include_study="Yes",Sufficient_data="Yes"),Z_score-('Publication Bias Analysis'!P$3+'Publication Bias Analysis'!P$4*Inverse_standard_error),"")</f>
        <v/>
      </c>
      <c r="EK191" s="133"/>
      <c r="EL191" s="10" t="str">
        <f>IF(AND(Include_study="Yes",Sufficient_data="Yes"),(CZ:CZ-SUMPRODUCT(Calculations!CP:CP,'Publication Bias Analysis'!E:E)/SUM(Calculations!CP:CP))/(SQRT(EM:EM)),"")</f>
        <v/>
      </c>
      <c r="EM191" s="10" t="str">
        <f>IF(AND(Include_study="Yes",Sufficient_data="Yes"),'Publication Bias Analysis'!F:F^2-1/(SUM(Calculations!CP:CP)),"")</f>
        <v/>
      </c>
      <c r="EN191" s="14" t="str">
        <f t="shared" si="311"/>
        <v/>
      </c>
      <c r="EO191" s="14" t="str">
        <f t="shared" si="312"/>
        <v/>
      </c>
      <c r="EP191" s="14" t="str">
        <f>IF(AND(Include_study="Yes",Sufficient_data="Yes"),COUNTIFS(EN$2:EN190,"&lt;"&amp;EN191,EO$2:EO190,"&lt;"&amp;EO191)+COUNTIFS(EN192:EN$201,"&lt;"&amp;EN191,EO192:EO$201,"&lt;"&amp;EO191)+COUNTIFS(EN$2:EN190,"&gt;"&amp;EN191,EO$2:EO190,"&gt;"&amp;EO191)+COUNTIFS(EN192:EN$201,"&gt;"&amp;EN191,EO192:EO$201,"&gt;"&amp;EO191),"")</f>
        <v/>
      </c>
      <c r="EQ191" s="83" t="str">
        <f>IF(AND(Include_study="Yes",Sufficient_data="Yes"),COUNTIFS(EN$2:EN190,"&lt;"&amp;EN191,EO$2:EO190,"&gt;"&amp;EO191)+COUNTIFS(EN192:EN$201,"&lt;"&amp;EN191,EO192:EO$201,"&gt;"&amp;EO191)+COUNTIFS(EN$2:EN190,"&gt;"&amp;EN191,EO$2:EO190,"&lt;"&amp;EO191)+COUNTIFS(EN192:EN$201,"&gt;"&amp;EN191,EO192:EO$201,"&lt;"&amp;EO191),"")</f>
        <v/>
      </c>
      <c r="ES191" s="133"/>
      <c r="EX191" s="133"/>
      <c r="EY191" s="10" t="e">
        <f t="shared" si="347"/>
        <v>#N/A</v>
      </c>
      <c r="EZ191" s="10" t="e">
        <f t="shared" si="348"/>
        <v>#N/A</v>
      </c>
      <c r="FA191" s="10" t="str">
        <f t="shared" si="349"/>
        <v/>
      </c>
      <c r="FB191" s="40" t="str">
        <f>IF(AND(Include_study="Yes",Sufficient_data="Yes"),Z_score-('Publication Bias Analysis'!AK219+'Publication Bias Analysis'!AK$31*Inverse_standard_error),"")</f>
        <v/>
      </c>
      <c r="FH191" s="133"/>
      <c r="FI191" s="14" t="str">
        <f>IF(Z_score&lt;&gt;"",RANK('Publication Bias Analysis'!AS:AS,'Publication Bias Analysis'!AS:AS,1)+COUNTIF('Publication Bias Analysis'!AS$2:AS190,'Publication Bias Analysis'!AS191),"")</f>
        <v/>
      </c>
      <c r="FJ191" s="10" t="str">
        <f t="shared" si="350"/>
        <v/>
      </c>
      <c r="FK191" s="10" t="e">
        <f>IF(AND(Include_study="Yes",Sufficient_data="Yes"),'Publication Bias Analysis'!AR191,NA())</f>
        <v>#N/A</v>
      </c>
      <c r="FL191" s="28" t="e">
        <f>IF(AND(Include_study="Yes",Sufficient_data="Yes"),'Publication Bias Analysis'!AS191,NA())</f>
        <v>#N/A</v>
      </c>
      <c r="FM191" s="10" t="str">
        <f>IF(AND(Include_study="Yes",Sufficient_data="Yes"),'Publication Bias Analysis'!AR:AR-AVERAGE('Publication Bias Analysis'!AR:AR),"")</f>
        <v/>
      </c>
      <c r="FN191" s="40" t="str">
        <f>IF(AND(Include_study="Yes",Sufficient_data="Yes"),FL:FL-('Publication Bias Analysis'!AV$30+FK:FK*'Publication Bias Analysis'!AV$31),"")</f>
        <v/>
      </c>
      <c r="FT191" s="133"/>
      <c r="FU191" s="10" t="str">
        <f t="shared" si="351"/>
        <v/>
      </c>
      <c r="FV191" s="19" t="str">
        <f t="shared" si="380"/>
        <v/>
      </c>
      <c r="FW191" s="40" t="str">
        <f t="shared" si="307"/>
        <v/>
      </c>
    </row>
    <row r="192" spans="1:179" x14ac:dyDescent="0.2">
      <c r="A192" s="129"/>
      <c r="B192" s="26" t="str">
        <f t="shared" si="352"/>
        <v/>
      </c>
      <c r="C192" s="26" t="str">
        <f>IF(B192&lt;&gt;"",IF(B192=0,COUNTIF(B$2:B191,0)+1,COUNTIF(B$2:B191,B192)+B192+COUNTIF(B:B,0)),"")</f>
        <v/>
      </c>
      <c r="D192" s="26" t="str">
        <f t="shared" si="313"/>
        <v/>
      </c>
      <c r="E192" s="10" t="str">
        <f>IF(AND(Sufficient_data="Yes",Include_study="Yes",Input!Study_name&lt;&gt;""),Input!Study_name,"")</f>
        <v/>
      </c>
      <c r="F192" s="10" t="str">
        <f>IF(AND(Sufficient_data="Yes",Include_study="Yes"),Input!Correlation,"")</f>
        <v/>
      </c>
      <c r="G192" s="10" t="str">
        <f t="shared" si="314"/>
        <v/>
      </c>
      <c r="H192" s="10" t="str">
        <f>IF(AND(Sufficient_data="Yes",Include_study="Yes"),Input!Number_of_subjects,"")</f>
        <v/>
      </c>
      <c r="I192" s="10" t="str">
        <f t="shared" si="315"/>
        <v/>
      </c>
      <c r="J192" s="10" t="str">
        <f t="shared" si="316"/>
        <v/>
      </c>
      <c r="K192" s="10" t="str">
        <f t="shared" si="317"/>
        <v/>
      </c>
      <c r="L192" s="10" t="str">
        <f t="shared" si="318"/>
        <v/>
      </c>
      <c r="M192" s="10" t="str">
        <f t="shared" si="319"/>
        <v/>
      </c>
      <c r="N192" s="10" t="str">
        <f t="shared" si="320"/>
        <v/>
      </c>
      <c r="O192" s="106" t="str">
        <f t="shared" si="321"/>
        <v/>
      </c>
      <c r="P192" s="68" t="str">
        <f t="shared" si="322"/>
        <v/>
      </c>
      <c r="R192" s="57" t="e">
        <f t="shared" si="323"/>
        <v>#N/A</v>
      </c>
      <c r="S192" s="10" t="e">
        <f t="shared" si="324"/>
        <v>#N/A</v>
      </c>
      <c r="T192" s="40" t="e">
        <f t="shared" si="325"/>
        <v>#N/A</v>
      </c>
      <c r="Y192" s="129"/>
      <c r="Z192" s="26" t="str">
        <f t="shared" si="326"/>
        <v/>
      </c>
      <c r="AA192" s="26" t="str">
        <f>IF(AND(Sufficient_data="Yes",Include_study="Yes",Input!Study_name&lt;&gt;"",Subgroup&lt;&gt;""),Input!Study_name,"")</f>
        <v/>
      </c>
      <c r="AB192" s="10" t="str">
        <f t="shared" si="327"/>
        <v/>
      </c>
      <c r="AC192" s="10" t="str">
        <f>IF(AND(Sufficient_data="Yes",Include_study="Yes",Subgroup&lt;&gt;""),Input!Correlation,"")</f>
        <v/>
      </c>
      <c r="AD192" s="10" t="str">
        <f t="shared" si="353"/>
        <v/>
      </c>
      <c r="AE192" s="10" t="str">
        <f t="shared" si="328"/>
        <v/>
      </c>
      <c r="AF192" s="10" t="str">
        <f t="shared" si="354"/>
        <v/>
      </c>
      <c r="AG192" s="10" t="str">
        <f t="shared" si="329"/>
        <v/>
      </c>
      <c r="AH192" s="4" t="str">
        <f t="shared" si="355"/>
        <v/>
      </c>
      <c r="AI192" s="35" t="str">
        <f t="shared" si="330"/>
        <v/>
      </c>
      <c r="AJ192" s="108" t="str">
        <f t="shared" si="331"/>
        <v/>
      </c>
      <c r="AK192" s="68" t="str">
        <f t="shared" si="332"/>
        <v/>
      </c>
      <c r="AL192" s="9"/>
      <c r="AM192" s="57" t="e">
        <f t="shared" si="356"/>
        <v>#N/A</v>
      </c>
      <c r="AN192" s="10" t="e">
        <f t="shared" si="357"/>
        <v>#N/A</v>
      </c>
      <c r="AO192" s="40" t="e">
        <f t="shared" si="358"/>
        <v>#N/A</v>
      </c>
      <c r="AP192" s="9"/>
      <c r="AQ192" s="71" t="str">
        <f t="shared" si="359"/>
        <v/>
      </c>
      <c r="AR192" s="10" t="str">
        <f>IF(AND(Sufficient_data="Yes",Include_study="Yes",Subgroup&lt;&gt;""),IF(COUNTIFS(Input!F$2:F191,"="&amp;"Yes",Input!C$2:C191,"="&amp;"Yes",Input!G$2:G191,"="&amp;Subgroup)&gt;0,"",Subgroup),"")</f>
        <v/>
      </c>
      <c r="AS192" s="26" t="str">
        <f t="shared" si="360"/>
        <v/>
      </c>
      <c r="AT192" s="14" t="str">
        <f t="shared" si="361"/>
        <v/>
      </c>
      <c r="AU192" s="10" t="str">
        <f t="shared" si="362"/>
        <v/>
      </c>
      <c r="AV192" s="19" t="str">
        <f t="shared" si="363"/>
        <v/>
      </c>
      <c r="AW192" s="10" t="str">
        <f t="shared" si="364"/>
        <v/>
      </c>
      <c r="AX192" s="10" t="str">
        <f t="shared" si="365"/>
        <v/>
      </c>
      <c r="AY192" s="10" t="str">
        <f t="shared" si="333"/>
        <v/>
      </c>
      <c r="AZ192" s="10" t="str">
        <f t="shared" si="366"/>
        <v/>
      </c>
      <c r="BA192" s="10" t="str">
        <f t="shared" si="367"/>
        <v/>
      </c>
      <c r="BB192" s="10" t="str">
        <f t="shared" si="334"/>
        <v/>
      </c>
      <c r="BC192" s="10" t="str">
        <f t="shared" si="368"/>
        <v/>
      </c>
      <c r="BD192" s="26" t="str">
        <f t="shared" si="369"/>
        <v/>
      </c>
      <c r="BE192" s="10" t="str">
        <f t="shared" si="335"/>
        <v/>
      </c>
      <c r="BF192" s="10" t="str">
        <f t="shared" si="336"/>
        <v/>
      </c>
      <c r="BG192" s="10" t="str">
        <f t="shared" si="370"/>
        <v/>
      </c>
      <c r="BH192" s="10" t="str">
        <f t="shared" si="371"/>
        <v/>
      </c>
      <c r="BI192" s="10" t="str">
        <f t="shared" si="337"/>
        <v/>
      </c>
      <c r="BJ192" s="10" t="str">
        <f t="shared" si="338"/>
        <v/>
      </c>
      <c r="BK192" s="10" t="str">
        <f t="shared" si="372"/>
        <v/>
      </c>
      <c r="BL192" s="10" t="str">
        <f t="shared" si="373"/>
        <v/>
      </c>
      <c r="BM192" s="10" t="str">
        <f t="shared" si="374"/>
        <v/>
      </c>
      <c r="BN192" s="10" t="e">
        <f t="shared" si="375"/>
        <v>#N/A</v>
      </c>
      <c r="BO192" s="10" t="str">
        <f t="shared" si="376"/>
        <v/>
      </c>
      <c r="BP192" s="10" t="str">
        <f t="shared" si="377"/>
        <v/>
      </c>
      <c r="BQ192" s="10" t="str">
        <f t="shared" si="339"/>
        <v/>
      </c>
      <c r="BR192" s="28" t="str">
        <f t="shared" si="378"/>
        <v/>
      </c>
      <c r="BS192" s="40" t="str">
        <f t="shared" si="306"/>
        <v/>
      </c>
      <c r="BX192" s="138"/>
      <c r="BY192" s="10" t="e">
        <f t="shared" si="340"/>
        <v>#N/A</v>
      </c>
      <c r="BZ192" s="10" t="e">
        <f t="shared" si="341"/>
        <v>#N/A</v>
      </c>
      <c r="CA192" s="10" t="str">
        <f t="shared" si="342"/>
        <v/>
      </c>
      <c r="CB192" s="10" t="str">
        <f>IF(AND(Sufficient_data="Yes",Include_study="Yes",Moderator&lt;&gt;""),'Moderator Analysis'!F:F-CL$2,"")</f>
        <v/>
      </c>
      <c r="CC192" s="10" t="str">
        <f>IF(AND(Sufficient_data="Yes",Include_study="Yes",Moderator&lt;&gt;""),'Moderator Analysis'!E:E-CL$3,"")</f>
        <v/>
      </c>
      <c r="CD192" s="40" t="str">
        <f>IF(AND(Sufficient_data="Yes",Include_study="Yes",Moderator&lt;&gt;""),CA:CA*('Moderator Analysis'!F:F-CL$5-CL$4*'Moderator Analysis'!E:E)^2,"")</f>
        <v/>
      </c>
      <c r="CE192" s="9"/>
      <c r="CF192" s="75" t="str">
        <f t="shared" si="379"/>
        <v/>
      </c>
      <c r="CG192" s="18" t="str">
        <f>IF(AND(Sufficient_data="Yes",Include_study="Yes",CF192&lt;&gt;""),'Moderator Analysis'!F:F-'Moderator Analysis'!J$37,"")</f>
        <v/>
      </c>
      <c r="CH192" s="18" t="str">
        <f>IF(AND(Sufficient_data="Yes",Include_study="Yes",CF192&lt;&gt;""),'Moderator Analysis'!E:E-SUMPRODUCT('Moderator Analysis'!E:E,CF:CF)/SUM(CF:CF),"")</f>
        <v/>
      </c>
      <c r="CI192" s="79" t="str">
        <f>IF(AND(Sufficient_data="Yes",Include_study="Yes",CF192&lt;&gt;""),CF:CF*('Moderator Analysis'!F:F-'Moderator Analysis'!J$29-'Moderator Analysis'!J$30*'Moderator Analysis'!E:E)^2,"")</f>
        <v/>
      </c>
      <c r="CN192" s="138"/>
      <c r="CO192" s="140"/>
      <c r="CP192" s="28" t="str">
        <f>IF(AND(Include_study="Yes",Sufficient_data="Yes"),1/'Publication Bias Analysis'!F192^2,"")</f>
        <v/>
      </c>
      <c r="CQ192" s="28" t="str">
        <f>IF(AND(Include_study="Yes",Sufficient_data="Yes"),1/('Publication Bias Analysis'!F:F^2+IF(Additional_model="Fixed effect",0,Calculations!DD$11)),"")</f>
        <v/>
      </c>
      <c r="CR192" s="28" t="str">
        <f>IF(AND(Include_study="Yes",Sufficient_data="Yes"),1/('Publication Bias Analysis'!F:F^2+IF(Additional_model="Fixed effect",0,'Publication Bias Analysis'!L$32)),"")</f>
        <v/>
      </c>
      <c r="CS192" s="28" t="str">
        <f>IF(AND(Include_study="Yes",Sufficient_data="Yes"),'Publication Bias Analysis'!E:E-IF(Trim_and_fill="Off",'Publication Bias Analysis'!I$29,'Publication Bias Analysis'!I$37),"")</f>
        <v/>
      </c>
      <c r="CT192" s="28" t="str">
        <f t="shared" si="343"/>
        <v/>
      </c>
      <c r="CU192" s="28" t="str">
        <f t="shared" si="344"/>
        <v/>
      </c>
      <c r="CV192" s="90" t="str">
        <f t="shared" si="345"/>
        <v/>
      </c>
      <c r="CW192" s="89" t="str">
        <f>IF(AND(Include_study="Yes",Sufficient_data="Yes"),CV:CV+IF(DH:DH&lt;0,-1,1)*COUNTIF(CV$2:CV191,CV:CV),"")</f>
        <v/>
      </c>
      <c r="CX192" s="89" t="str">
        <f>IF(AND(Include_study="Yes",Sufficient_data="Yes"),RANK(DL:DL,DL:DL,1)*IF(DK:DK&lt;0,-1,1)+IF(DK:DK&lt;0,-1,1)*COUNTIF(CV$2:CV191,CV:CV),"")</f>
        <v/>
      </c>
      <c r="CY192" s="89" t="str">
        <f>IF(AND(Include_study="Yes",Sufficient_data="Yes"),RANK(DO:DO,DO:DO,1)*IF(DN:DN&lt;0,-1,1)+IF(DN:DN&lt;0,-1,1)*COUNTIF(CV$2:CV191,CV:CV),"")</f>
        <v/>
      </c>
      <c r="CZ192" s="10" t="e">
        <f>IF(AND(Include_study="Yes",Sufficient_data="Yes"),'Publication Bias Analysis'!E:E,NA())</f>
        <v>#N/A</v>
      </c>
      <c r="DA192" s="40" t="e">
        <f>IF(AND(Include_study="Yes",Sufficient_data="Yes"),'Publication Bias Analysis'!F:F,NA())</f>
        <v>#N/A</v>
      </c>
      <c r="DG192" s="133"/>
      <c r="DH192" s="28" t="str">
        <f>IF(AND(Include_study="Yes",Sufficient_data="Yes"),IF('Publication Bias Analysis'!L$38="Left",CZ:CZ-'Publication Bias Analysis'!I$29,'Publication Bias Analysis'!I$29-'Publication Bias Analysis'!E:E),"")</f>
        <v/>
      </c>
      <c r="DI192" s="28" t="str">
        <f t="shared" si="308"/>
        <v/>
      </c>
      <c r="DJ192" s="40" t="str">
        <f>IF(AND(Include_study="Yes",Sufficient_data="Yes"),1/('Publication Bias Analysis'!F:F^2+IF(Additional_model="Fixed effect",0,$DS$6)),"")</f>
        <v/>
      </c>
      <c r="DK192" s="28" t="str">
        <f>IF(AND(Include_study="Yes",Sufficient_data="Yes"),IF('Publication Bias Analysis'!L$38="Left",CZ:CZ-DS$3,DS$3-'Publication Bias Analysis'!E:E),"")</f>
        <v/>
      </c>
      <c r="DL192" s="28" t="str">
        <f t="shared" si="309"/>
        <v/>
      </c>
      <c r="DM192" s="40" t="str">
        <f>IF(AND(DK192&lt;&gt;"",CW192&lt;=MAX(CW:CW)-DS$7),1/('Publication Bias Analysis'!F:F^2+IF(Additional_model="Fixed effect",0,$DS$13)),"")</f>
        <v/>
      </c>
      <c r="DN192" s="10" t="str">
        <f>IF(AND(Include_study="Yes",Sufficient_data="Yes"),IF('Publication Bias Analysis'!L$38="Left",CZ:CZ-DS$10,DS$10-CZ:CZ),"")</f>
        <v/>
      </c>
      <c r="DO192" s="10" t="str">
        <f t="shared" si="310"/>
        <v/>
      </c>
      <c r="DP192" s="40" t="str">
        <f t="shared" si="346"/>
        <v/>
      </c>
      <c r="EG192" s="133"/>
      <c r="EH192" s="10" t="str">
        <f t="shared" si="304"/>
        <v/>
      </c>
      <c r="EI192" s="40" t="str">
        <f>IF(AND(Include_study="Yes",Sufficient_data="Yes"),Z_score-('Publication Bias Analysis'!P$3+'Publication Bias Analysis'!P$4*Inverse_standard_error),"")</f>
        <v/>
      </c>
      <c r="EK192" s="133"/>
      <c r="EL192" s="10" t="str">
        <f>IF(AND(Include_study="Yes",Sufficient_data="Yes"),(CZ:CZ-SUMPRODUCT(Calculations!CP:CP,'Publication Bias Analysis'!E:E)/SUM(Calculations!CP:CP))/(SQRT(EM:EM)),"")</f>
        <v/>
      </c>
      <c r="EM192" s="10" t="str">
        <f>IF(AND(Include_study="Yes",Sufficient_data="Yes"),'Publication Bias Analysis'!F:F^2-1/(SUM(Calculations!CP:CP)),"")</f>
        <v/>
      </c>
      <c r="EN192" s="14" t="str">
        <f t="shared" si="311"/>
        <v/>
      </c>
      <c r="EO192" s="14" t="str">
        <f t="shared" si="312"/>
        <v/>
      </c>
      <c r="EP192" s="14" t="str">
        <f>IF(AND(Include_study="Yes",Sufficient_data="Yes"),COUNTIFS(EN$2:EN191,"&lt;"&amp;EN192,EO$2:EO191,"&lt;"&amp;EO192)+COUNTIFS(EN193:EN$201,"&lt;"&amp;EN192,EO193:EO$201,"&lt;"&amp;EO192)+COUNTIFS(EN$2:EN191,"&gt;"&amp;EN192,EO$2:EO191,"&gt;"&amp;EO192)+COUNTIFS(EN193:EN$201,"&gt;"&amp;EN192,EO193:EO$201,"&gt;"&amp;EO192),"")</f>
        <v/>
      </c>
      <c r="EQ192" s="83" t="str">
        <f>IF(AND(Include_study="Yes",Sufficient_data="Yes"),COUNTIFS(EN$2:EN191,"&lt;"&amp;EN192,EO$2:EO191,"&gt;"&amp;EO192)+COUNTIFS(EN193:EN$201,"&lt;"&amp;EN192,EO193:EO$201,"&gt;"&amp;EO192)+COUNTIFS(EN$2:EN191,"&gt;"&amp;EN192,EO$2:EO191,"&lt;"&amp;EO192)+COUNTIFS(EN193:EN$201,"&gt;"&amp;EN192,EO193:EO$201,"&lt;"&amp;EO192),"")</f>
        <v/>
      </c>
      <c r="ES192" s="133"/>
      <c r="EX192" s="133"/>
      <c r="EY192" s="10" t="e">
        <f t="shared" si="347"/>
        <v>#N/A</v>
      </c>
      <c r="EZ192" s="10" t="e">
        <f t="shared" si="348"/>
        <v>#N/A</v>
      </c>
      <c r="FA192" s="10" t="str">
        <f t="shared" si="349"/>
        <v/>
      </c>
      <c r="FB192" s="40" t="str">
        <f>IF(AND(Include_study="Yes",Sufficient_data="Yes"),Z_score-('Publication Bias Analysis'!AK220+'Publication Bias Analysis'!AK$31*Inverse_standard_error),"")</f>
        <v/>
      </c>
      <c r="FH192" s="133"/>
      <c r="FI192" s="14" t="str">
        <f>IF(Z_score&lt;&gt;"",RANK('Publication Bias Analysis'!AS:AS,'Publication Bias Analysis'!AS:AS,1)+COUNTIF('Publication Bias Analysis'!AS$2:AS191,'Publication Bias Analysis'!AS192),"")</f>
        <v/>
      </c>
      <c r="FJ192" s="10" t="str">
        <f t="shared" si="350"/>
        <v/>
      </c>
      <c r="FK192" s="10" t="e">
        <f>IF(AND(Include_study="Yes",Sufficient_data="Yes"),'Publication Bias Analysis'!AR192,NA())</f>
        <v>#N/A</v>
      </c>
      <c r="FL192" s="28" t="e">
        <f>IF(AND(Include_study="Yes",Sufficient_data="Yes"),'Publication Bias Analysis'!AS192,NA())</f>
        <v>#N/A</v>
      </c>
      <c r="FM192" s="10" t="str">
        <f>IF(AND(Include_study="Yes",Sufficient_data="Yes"),'Publication Bias Analysis'!AR:AR-AVERAGE('Publication Bias Analysis'!AR:AR),"")</f>
        <v/>
      </c>
      <c r="FN192" s="40" t="str">
        <f>IF(AND(Include_study="Yes",Sufficient_data="Yes"),FL:FL-('Publication Bias Analysis'!AV$30+FK:FK*'Publication Bias Analysis'!AV$31),"")</f>
        <v/>
      </c>
      <c r="FT192" s="133"/>
      <c r="FU192" s="10" t="str">
        <f t="shared" si="351"/>
        <v/>
      </c>
      <c r="FV192" s="19" t="str">
        <f t="shared" si="380"/>
        <v/>
      </c>
      <c r="FW192" s="40" t="str">
        <f t="shared" si="307"/>
        <v/>
      </c>
    </row>
    <row r="193" spans="1:179" x14ac:dyDescent="0.2">
      <c r="A193" s="129"/>
      <c r="B193" s="26" t="str">
        <f t="shared" si="352"/>
        <v/>
      </c>
      <c r="C193" s="26" t="str">
        <f>IF(B193&lt;&gt;"",IF(B193=0,COUNTIF(B$2:B192,0)+1,COUNTIF(B$2:B192,B193)+B193+COUNTIF(B:B,0)),"")</f>
        <v/>
      </c>
      <c r="D193" s="26" t="str">
        <f t="shared" si="313"/>
        <v/>
      </c>
      <c r="E193" s="10" t="str">
        <f>IF(AND(Sufficient_data="Yes",Include_study="Yes",Input!Study_name&lt;&gt;""),Input!Study_name,"")</f>
        <v/>
      </c>
      <c r="F193" s="10" t="str">
        <f>IF(AND(Sufficient_data="Yes",Include_study="Yes"),Input!Correlation,"")</f>
        <v/>
      </c>
      <c r="G193" s="10" t="str">
        <f t="shared" si="314"/>
        <v/>
      </c>
      <c r="H193" s="10" t="str">
        <f>IF(AND(Sufficient_data="Yes",Include_study="Yes"),Input!Number_of_subjects,"")</f>
        <v/>
      </c>
      <c r="I193" s="10" t="str">
        <f t="shared" si="315"/>
        <v/>
      </c>
      <c r="J193" s="10" t="str">
        <f t="shared" si="316"/>
        <v/>
      </c>
      <c r="K193" s="10" t="str">
        <f t="shared" si="317"/>
        <v/>
      </c>
      <c r="L193" s="10" t="str">
        <f t="shared" si="318"/>
        <v/>
      </c>
      <c r="M193" s="10" t="str">
        <f t="shared" si="319"/>
        <v/>
      </c>
      <c r="N193" s="10" t="str">
        <f t="shared" si="320"/>
        <v/>
      </c>
      <c r="O193" s="106" t="str">
        <f t="shared" si="321"/>
        <v/>
      </c>
      <c r="P193" s="68" t="str">
        <f t="shared" si="322"/>
        <v/>
      </c>
      <c r="R193" s="57" t="e">
        <f t="shared" si="323"/>
        <v>#N/A</v>
      </c>
      <c r="S193" s="10" t="e">
        <f t="shared" si="324"/>
        <v>#N/A</v>
      </c>
      <c r="T193" s="40" t="e">
        <f t="shared" si="325"/>
        <v>#N/A</v>
      </c>
      <c r="Y193" s="129"/>
      <c r="Z193" s="26" t="str">
        <f t="shared" si="326"/>
        <v/>
      </c>
      <c r="AA193" s="26" t="str">
        <f>IF(AND(Sufficient_data="Yes",Include_study="Yes",Input!Study_name&lt;&gt;"",Subgroup&lt;&gt;""),Input!Study_name,"")</f>
        <v/>
      </c>
      <c r="AB193" s="10" t="str">
        <f t="shared" si="327"/>
        <v/>
      </c>
      <c r="AC193" s="10" t="str">
        <f>IF(AND(Sufficient_data="Yes",Include_study="Yes",Subgroup&lt;&gt;""),Input!Correlation,"")</f>
        <v/>
      </c>
      <c r="AD193" s="10" t="str">
        <f t="shared" si="353"/>
        <v/>
      </c>
      <c r="AE193" s="10" t="str">
        <f t="shared" si="328"/>
        <v/>
      </c>
      <c r="AF193" s="10" t="str">
        <f t="shared" si="354"/>
        <v/>
      </c>
      <c r="AG193" s="10" t="str">
        <f t="shared" si="329"/>
        <v/>
      </c>
      <c r="AH193" s="4" t="str">
        <f t="shared" si="355"/>
        <v/>
      </c>
      <c r="AI193" s="35" t="str">
        <f t="shared" si="330"/>
        <v/>
      </c>
      <c r="AJ193" s="108" t="str">
        <f t="shared" si="331"/>
        <v/>
      </c>
      <c r="AK193" s="68" t="str">
        <f t="shared" si="332"/>
        <v/>
      </c>
      <c r="AL193" s="9"/>
      <c r="AM193" s="57" t="e">
        <f t="shared" si="356"/>
        <v>#N/A</v>
      </c>
      <c r="AN193" s="10" t="e">
        <f t="shared" si="357"/>
        <v>#N/A</v>
      </c>
      <c r="AO193" s="40" t="e">
        <f t="shared" si="358"/>
        <v>#N/A</v>
      </c>
      <c r="AP193" s="9"/>
      <c r="AQ193" s="71" t="str">
        <f t="shared" si="359"/>
        <v/>
      </c>
      <c r="AR193" s="10" t="str">
        <f>IF(AND(Sufficient_data="Yes",Include_study="Yes",Subgroup&lt;&gt;""),IF(COUNTIFS(Input!F$2:F192,"="&amp;"Yes",Input!C$2:C192,"="&amp;"Yes",Input!G$2:G192,"="&amp;Subgroup)&gt;0,"",Subgroup),"")</f>
        <v/>
      </c>
      <c r="AS193" s="26" t="str">
        <f t="shared" si="360"/>
        <v/>
      </c>
      <c r="AT193" s="14" t="str">
        <f t="shared" si="361"/>
        <v/>
      </c>
      <c r="AU193" s="10" t="str">
        <f t="shared" si="362"/>
        <v/>
      </c>
      <c r="AV193" s="19" t="str">
        <f t="shared" si="363"/>
        <v/>
      </c>
      <c r="AW193" s="10" t="str">
        <f t="shared" si="364"/>
        <v/>
      </c>
      <c r="AX193" s="10" t="str">
        <f t="shared" si="365"/>
        <v/>
      </c>
      <c r="AY193" s="10" t="str">
        <f t="shared" si="333"/>
        <v/>
      </c>
      <c r="AZ193" s="10" t="str">
        <f t="shared" si="366"/>
        <v/>
      </c>
      <c r="BA193" s="10" t="str">
        <f t="shared" si="367"/>
        <v/>
      </c>
      <c r="BB193" s="10" t="str">
        <f t="shared" si="334"/>
        <v/>
      </c>
      <c r="BC193" s="10" t="str">
        <f t="shared" si="368"/>
        <v/>
      </c>
      <c r="BD193" s="26" t="str">
        <f t="shared" si="369"/>
        <v/>
      </c>
      <c r="BE193" s="10" t="str">
        <f t="shared" si="335"/>
        <v/>
      </c>
      <c r="BF193" s="10" t="str">
        <f t="shared" si="336"/>
        <v/>
      </c>
      <c r="BG193" s="10" t="str">
        <f t="shared" si="370"/>
        <v/>
      </c>
      <c r="BH193" s="10" t="str">
        <f t="shared" si="371"/>
        <v/>
      </c>
      <c r="BI193" s="10" t="str">
        <f t="shared" si="337"/>
        <v/>
      </c>
      <c r="BJ193" s="10" t="str">
        <f t="shared" si="338"/>
        <v/>
      </c>
      <c r="BK193" s="10" t="str">
        <f t="shared" si="372"/>
        <v/>
      </c>
      <c r="BL193" s="10" t="str">
        <f t="shared" si="373"/>
        <v/>
      </c>
      <c r="BM193" s="10" t="str">
        <f t="shared" si="374"/>
        <v/>
      </c>
      <c r="BN193" s="10" t="e">
        <f t="shared" si="375"/>
        <v>#N/A</v>
      </c>
      <c r="BO193" s="10" t="str">
        <f t="shared" si="376"/>
        <v/>
      </c>
      <c r="BP193" s="10" t="str">
        <f t="shared" si="377"/>
        <v/>
      </c>
      <c r="BQ193" s="10" t="str">
        <f t="shared" si="339"/>
        <v/>
      </c>
      <c r="BR193" s="28" t="str">
        <f t="shared" si="378"/>
        <v/>
      </c>
      <c r="BS193" s="40" t="str">
        <f t="shared" si="306"/>
        <v/>
      </c>
      <c r="BX193" s="138"/>
      <c r="BY193" s="10" t="e">
        <f t="shared" si="340"/>
        <v>#N/A</v>
      </c>
      <c r="BZ193" s="10" t="e">
        <f t="shared" si="341"/>
        <v>#N/A</v>
      </c>
      <c r="CA193" s="10" t="str">
        <f t="shared" si="342"/>
        <v/>
      </c>
      <c r="CB193" s="10" t="str">
        <f>IF(AND(Sufficient_data="Yes",Include_study="Yes",Moderator&lt;&gt;""),'Moderator Analysis'!F:F-CL$2,"")</f>
        <v/>
      </c>
      <c r="CC193" s="10" t="str">
        <f>IF(AND(Sufficient_data="Yes",Include_study="Yes",Moderator&lt;&gt;""),'Moderator Analysis'!E:E-CL$3,"")</f>
        <v/>
      </c>
      <c r="CD193" s="40" t="str">
        <f>IF(AND(Sufficient_data="Yes",Include_study="Yes",Moderator&lt;&gt;""),CA:CA*('Moderator Analysis'!F:F-CL$5-CL$4*'Moderator Analysis'!E:E)^2,"")</f>
        <v/>
      </c>
      <c r="CE193" s="9"/>
      <c r="CF193" s="75" t="str">
        <f t="shared" si="379"/>
        <v/>
      </c>
      <c r="CG193" s="18" t="str">
        <f>IF(AND(Sufficient_data="Yes",Include_study="Yes",CF193&lt;&gt;""),'Moderator Analysis'!F:F-'Moderator Analysis'!J$37,"")</f>
        <v/>
      </c>
      <c r="CH193" s="18" t="str">
        <f>IF(AND(Sufficient_data="Yes",Include_study="Yes",CF193&lt;&gt;""),'Moderator Analysis'!E:E-SUMPRODUCT('Moderator Analysis'!E:E,CF:CF)/SUM(CF:CF),"")</f>
        <v/>
      </c>
      <c r="CI193" s="79" t="str">
        <f>IF(AND(Sufficient_data="Yes",Include_study="Yes",CF193&lt;&gt;""),CF:CF*('Moderator Analysis'!F:F-'Moderator Analysis'!J$29-'Moderator Analysis'!J$30*'Moderator Analysis'!E:E)^2,"")</f>
        <v/>
      </c>
      <c r="CN193" s="138"/>
      <c r="CO193" s="140"/>
      <c r="CP193" s="28" t="str">
        <f>IF(AND(Include_study="Yes",Sufficient_data="Yes"),1/'Publication Bias Analysis'!F193^2,"")</f>
        <v/>
      </c>
      <c r="CQ193" s="28" t="str">
        <f>IF(AND(Include_study="Yes",Sufficient_data="Yes"),1/('Publication Bias Analysis'!F:F^2+IF(Additional_model="Fixed effect",0,Calculations!DD$11)),"")</f>
        <v/>
      </c>
      <c r="CR193" s="28" t="str">
        <f>IF(AND(Include_study="Yes",Sufficient_data="Yes"),1/('Publication Bias Analysis'!F:F^2+IF(Additional_model="Fixed effect",0,'Publication Bias Analysis'!L$32)),"")</f>
        <v/>
      </c>
      <c r="CS193" s="28" t="str">
        <f>IF(AND(Include_study="Yes",Sufficient_data="Yes"),'Publication Bias Analysis'!E:E-IF(Trim_and_fill="Off",'Publication Bias Analysis'!I$29,'Publication Bias Analysis'!I$37),"")</f>
        <v/>
      </c>
      <c r="CT193" s="28" t="str">
        <f t="shared" si="343"/>
        <v/>
      </c>
      <c r="CU193" s="28" t="str">
        <f t="shared" si="344"/>
        <v/>
      </c>
      <c r="CV193" s="90" t="str">
        <f t="shared" si="345"/>
        <v/>
      </c>
      <c r="CW193" s="89" t="str">
        <f>IF(AND(Include_study="Yes",Sufficient_data="Yes"),CV:CV+IF(DH:DH&lt;0,-1,1)*COUNTIF(CV$2:CV192,CV:CV),"")</f>
        <v/>
      </c>
      <c r="CX193" s="89" t="str">
        <f>IF(AND(Include_study="Yes",Sufficient_data="Yes"),RANK(DL:DL,DL:DL,1)*IF(DK:DK&lt;0,-1,1)+IF(DK:DK&lt;0,-1,1)*COUNTIF(CV$2:CV192,CV:CV),"")</f>
        <v/>
      </c>
      <c r="CY193" s="89" t="str">
        <f>IF(AND(Include_study="Yes",Sufficient_data="Yes"),RANK(DO:DO,DO:DO,1)*IF(DN:DN&lt;0,-1,1)+IF(DN:DN&lt;0,-1,1)*COUNTIF(CV$2:CV192,CV:CV),"")</f>
        <v/>
      </c>
      <c r="CZ193" s="10" t="e">
        <f>IF(AND(Include_study="Yes",Sufficient_data="Yes"),'Publication Bias Analysis'!E:E,NA())</f>
        <v>#N/A</v>
      </c>
      <c r="DA193" s="40" t="e">
        <f>IF(AND(Include_study="Yes",Sufficient_data="Yes"),'Publication Bias Analysis'!F:F,NA())</f>
        <v>#N/A</v>
      </c>
      <c r="DG193" s="133"/>
      <c r="DH193" s="28" t="str">
        <f>IF(AND(Include_study="Yes",Sufficient_data="Yes"),IF('Publication Bias Analysis'!L$38="Left",CZ:CZ-'Publication Bias Analysis'!I$29,'Publication Bias Analysis'!I$29-'Publication Bias Analysis'!E:E),"")</f>
        <v/>
      </c>
      <c r="DI193" s="28" t="str">
        <f t="shared" si="308"/>
        <v/>
      </c>
      <c r="DJ193" s="40" t="str">
        <f>IF(AND(Include_study="Yes",Sufficient_data="Yes"),1/('Publication Bias Analysis'!F:F^2+IF(Additional_model="Fixed effect",0,$DS$6)),"")</f>
        <v/>
      </c>
      <c r="DK193" s="28" t="str">
        <f>IF(AND(Include_study="Yes",Sufficient_data="Yes"),IF('Publication Bias Analysis'!L$38="Left",CZ:CZ-DS$3,DS$3-'Publication Bias Analysis'!E:E),"")</f>
        <v/>
      </c>
      <c r="DL193" s="28" t="str">
        <f t="shared" si="309"/>
        <v/>
      </c>
      <c r="DM193" s="40" t="str">
        <f>IF(AND(DK193&lt;&gt;"",CW193&lt;=MAX(CW:CW)-DS$7),1/('Publication Bias Analysis'!F:F^2+IF(Additional_model="Fixed effect",0,$DS$13)),"")</f>
        <v/>
      </c>
      <c r="DN193" s="10" t="str">
        <f>IF(AND(Include_study="Yes",Sufficient_data="Yes"),IF('Publication Bias Analysis'!L$38="Left",CZ:CZ-DS$10,DS$10-CZ:CZ),"")</f>
        <v/>
      </c>
      <c r="DO193" s="10" t="str">
        <f t="shared" si="310"/>
        <v/>
      </c>
      <c r="DP193" s="40" t="str">
        <f t="shared" si="346"/>
        <v/>
      </c>
      <c r="EG193" s="133"/>
      <c r="EH193" s="10" t="str">
        <f t="shared" si="304"/>
        <v/>
      </c>
      <c r="EI193" s="40" t="str">
        <f>IF(AND(Include_study="Yes",Sufficient_data="Yes"),Z_score-('Publication Bias Analysis'!P$3+'Publication Bias Analysis'!P$4*Inverse_standard_error),"")</f>
        <v/>
      </c>
      <c r="EK193" s="133"/>
      <c r="EL193" s="10" t="str">
        <f>IF(AND(Include_study="Yes",Sufficient_data="Yes"),(CZ:CZ-SUMPRODUCT(Calculations!CP:CP,'Publication Bias Analysis'!E:E)/SUM(Calculations!CP:CP))/(SQRT(EM:EM)),"")</f>
        <v/>
      </c>
      <c r="EM193" s="10" t="str">
        <f>IF(AND(Include_study="Yes",Sufficient_data="Yes"),'Publication Bias Analysis'!F:F^2-1/(SUM(Calculations!CP:CP)),"")</f>
        <v/>
      </c>
      <c r="EN193" s="14" t="str">
        <f t="shared" si="311"/>
        <v/>
      </c>
      <c r="EO193" s="14" t="str">
        <f t="shared" si="312"/>
        <v/>
      </c>
      <c r="EP193" s="14" t="str">
        <f>IF(AND(Include_study="Yes",Sufficient_data="Yes"),COUNTIFS(EN$2:EN192,"&lt;"&amp;EN193,EO$2:EO192,"&lt;"&amp;EO193)+COUNTIFS(EN194:EN$201,"&lt;"&amp;EN193,EO194:EO$201,"&lt;"&amp;EO193)+COUNTIFS(EN$2:EN192,"&gt;"&amp;EN193,EO$2:EO192,"&gt;"&amp;EO193)+COUNTIFS(EN194:EN$201,"&gt;"&amp;EN193,EO194:EO$201,"&gt;"&amp;EO193),"")</f>
        <v/>
      </c>
      <c r="EQ193" s="83" t="str">
        <f>IF(AND(Include_study="Yes",Sufficient_data="Yes"),COUNTIFS(EN$2:EN192,"&lt;"&amp;EN193,EO$2:EO192,"&gt;"&amp;EO193)+COUNTIFS(EN194:EN$201,"&lt;"&amp;EN193,EO194:EO$201,"&gt;"&amp;EO193)+COUNTIFS(EN$2:EN192,"&gt;"&amp;EN193,EO$2:EO192,"&lt;"&amp;EO193)+COUNTIFS(EN194:EN$201,"&gt;"&amp;EN193,EO194:EO$201,"&lt;"&amp;EO193),"")</f>
        <v/>
      </c>
      <c r="ES193" s="133"/>
      <c r="EX193" s="133"/>
      <c r="EY193" s="10" t="e">
        <f t="shared" si="347"/>
        <v>#N/A</v>
      </c>
      <c r="EZ193" s="10" t="e">
        <f t="shared" si="348"/>
        <v>#N/A</v>
      </c>
      <c r="FA193" s="10" t="str">
        <f t="shared" si="349"/>
        <v/>
      </c>
      <c r="FB193" s="40" t="str">
        <f>IF(AND(Include_study="Yes",Sufficient_data="Yes"),Z_score-('Publication Bias Analysis'!AK221+'Publication Bias Analysis'!AK$31*Inverse_standard_error),"")</f>
        <v/>
      </c>
      <c r="FH193" s="133"/>
      <c r="FI193" s="14" t="str">
        <f>IF(Z_score&lt;&gt;"",RANK('Publication Bias Analysis'!AS:AS,'Publication Bias Analysis'!AS:AS,1)+COUNTIF('Publication Bias Analysis'!AS$2:AS192,'Publication Bias Analysis'!AS193),"")</f>
        <v/>
      </c>
      <c r="FJ193" s="10" t="str">
        <f t="shared" si="350"/>
        <v/>
      </c>
      <c r="FK193" s="10" t="e">
        <f>IF(AND(Include_study="Yes",Sufficient_data="Yes"),'Publication Bias Analysis'!AR193,NA())</f>
        <v>#N/A</v>
      </c>
      <c r="FL193" s="28" t="e">
        <f>IF(AND(Include_study="Yes",Sufficient_data="Yes"),'Publication Bias Analysis'!AS193,NA())</f>
        <v>#N/A</v>
      </c>
      <c r="FM193" s="10" t="str">
        <f>IF(AND(Include_study="Yes",Sufficient_data="Yes"),'Publication Bias Analysis'!AR:AR-AVERAGE('Publication Bias Analysis'!AR:AR),"")</f>
        <v/>
      </c>
      <c r="FN193" s="40" t="str">
        <f>IF(AND(Include_study="Yes",Sufficient_data="Yes"),FL:FL-('Publication Bias Analysis'!AV$30+FK:FK*'Publication Bias Analysis'!AV$31),"")</f>
        <v/>
      </c>
      <c r="FT193" s="133"/>
      <c r="FU193" s="10" t="str">
        <f t="shared" si="351"/>
        <v/>
      </c>
      <c r="FV193" s="19" t="str">
        <f t="shared" si="380"/>
        <v/>
      </c>
      <c r="FW193" s="40" t="str">
        <f t="shared" si="307"/>
        <v/>
      </c>
    </row>
    <row r="194" spans="1:179" x14ac:dyDescent="0.2">
      <c r="A194" s="129"/>
      <c r="B194" s="26" t="str">
        <f t="shared" si="352"/>
        <v/>
      </c>
      <c r="C194" s="26" t="str">
        <f>IF(B194&lt;&gt;"",IF(B194=0,COUNTIF(B$2:B193,0)+1,COUNTIF(B$2:B193,B194)+B194+COUNTIF(B:B,0)),"")</f>
        <v/>
      </c>
      <c r="D194" s="26" t="str">
        <f t="shared" si="313"/>
        <v/>
      </c>
      <c r="E194" s="10" t="str">
        <f>IF(AND(Sufficient_data="Yes",Include_study="Yes",Input!Study_name&lt;&gt;""),Input!Study_name,"")</f>
        <v/>
      </c>
      <c r="F194" s="10" t="str">
        <f>IF(AND(Sufficient_data="Yes",Include_study="Yes"),Input!Correlation,"")</f>
        <v/>
      </c>
      <c r="G194" s="10" t="str">
        <f t="shared" si="314"/>
        <v/>
      </c>
      <c r="H194" s="10" t="str">
        <f>IF(AND(Sufficient_data="Yes",Include_study="Yes"),Input!Number_of_subjects,"")</f>
        <v/>
      </c>
      <c r="I194" s="10" t="str">
        <f t="shared" si="315"/>
        <v/>
      </c>
      <c r="J194" s="10" t="str">
        <f t="shared" si="316"/>
        <v/>
      </c>
      <c r="K194" s="10" t="str">
        <f t="shared" si="317"/>
        <v/>
      </c>
      <c r="L194" s="10" t="str">
        <f t="shared" si="318"/>
        <v/>
      </c>
      <c r="M194" s="10" t="str">
        <f t="shared" ref="M194:M201" si="381">IF(AND(Sufficient_data="Yes",Include_study="Yes"),FISHERINV(rz-ABS(TINV((1-Confidence_level),Number_of_subjects-1))*SEz),"")</f>
        <v/>
      </c>
      <c r="N194" s="10" t="str">
        <f t="shared" ref="N194:N201" si="382">IF(AND(Sufficient_data="Yes",Include_study="Yes"),FISHERINV(rz+ABS(TINV((1-Confidence_level),Number_of_subjects-1))*SEz),"")</f>
        <v/>
      </c>
      <c r="O194" s="106" t="str">
        <f t="shared" ref="O194:O201" si="383">IF(Weightr&lt;&gt;"",IF(Meta_analysis_model="Fixed effect model",Weightf/SUM(Weightf),Weightr/SUM(Weightr)),"")</f>
        <v/>
      </c>
      <c r="P194" s="68" t="str">
        <f t="shared" ref="P194:P201" si="384">IF(AND(Include_study="Yes",Sufficient_data="Yes"),rz-Combined_Effect_Sizez,"")</f>
        <v/>
      </c>
      <c r="R194" s="57" t="e">
        <f t="shared" si="323"/>
        <v>#N/A</v>
      </c>
      <c r="S194" s="10" t="e">
        <f t="shared" si="324"/>
        <v>#N/A</v>
      </c>
      <c r="T194" s="40" t="e">
        <f t="shared" si="325"/>
        <v>#N/A</v>
      </c>
      <c r="Y194" s="129"/>
      <c r="Z194" s="26" t="str">
        <f t="shared" ref="Z194:Z201" si="385">IF(AND(Sufficient_data="Yes",Include_study="Yes",Subgroup&lt;&gt;""),COUNTIFS(Include_study,"Yes",Sufficient_data,"Yes",AB:AB,"&lt;"&amp;Subgroup)+COUNTIFS(Entry_Number,"&lt;"&amp;Entry_Number,AB:AB,Subgroup)+COUNTIFS(AU:AU,"&gt;="&amp;0,AR:AR,"&lt;"&amp;Subgroup)+1-COUNTIFS(Include_study,"Yes",Sufficient_data,"Yes",Subgroup,"="&amp;""),"")</f>
        <v/>
      </c>
      <c r="AA194" s="26" t="str">
        <f>IF(AND(Sufficient_data="Yes",Include_study="Yes",Input!Study_name&lt;&gt;"",Subgroup&lt;&gt;""),Input!Study_name,"")</f>
        <v/>
      </c>
      <c r="AB194" s="10" t="str">
        <f t="shared" si="327"/>
        <v/>
      </c>
      <c r="AC194" s="10" t="str">
        <f>IF(AND(Sufficient_data="Yes",Include_study="Yes",Subgroup&lt;&gt;""),Input!Correlation,"")</f>
        <v/>
      </c>
      <c r="AD194" s="10" t="str">
        <f t="shared" si="353"/>
        <v/>
      </c>
      <c r="AE194" s="10" t="str">
        <f t="shared" si="328"/>
        <v/>
      </c>
      <c r="AF194" s="10" t="str">
        <f t="shared" si="354"/>
        <v/>
      </c>
      <c r="AG194" s="10" t="str">
        <f t="shared" ref="AG194:AG201" si="386">IF(AND(Include_study="Yes",Sufficient_data="Yes",Subgroup&lt;&gt;""),1/(AE194^2+IF(Within_subgroup_weighting="Fixed effect",0,INDEX(AR:AY,MATCH(Subgroup,AR:AR,0),8))),"")</f>
        <v/>
      </c>
      <c r="AH194" s="4" t="str">
        <f t="shared" si="355"/>
        <v/>
      </c>
      <c r="AI194" s="35" t="str">
        <f t="shared" ref="AI194:AI201" si="387">IF(AND(Include_study="Yes",Sufficient_data="Yes",Subgroup&lt;&gt;""),FISHERINV(AD:AD-ABS(TINV((1-Subgroup_confidence_level),Number_of_subjects-1))*AE:AE),"")</f>
        <v/>
      </c>
      <c r="AJ194" s="108" t="str">
        <f t="shared" ref="AJ194:AJ201" si="388">IF(AND(Include_study="Yes",Sufficient_data="Yes",Subgroup&lt;&gt;""),FISHERINV(AD:AD+ABS(TINV((1-Subgroup_confidence_level),Number_of_subjects-1))*AE:AE),"")</f>
        <v/>
      </c>
      <c r="AK194" s="68" t="str">
        <f t="shared" ref="AK194:AK201" si="389">IF(AND(Include_study="Yes",Sufficient_data="Yes",Subgroup&lt;&gt;""),AD:AD-VLOOKUP(AB:AB,AR:BA,10,FALSE),"")</f>
        <v/>
      </c>
      <c r="AL194" s="9"/>
      <c r="AM194" s="57" t="e">
        <f t="shared" si="356"/>
        <v>#N/A</v>
      </c>
      <c r="AN194" s="10" t="e">
        <f t="shared" si="357"/>
        <v>#N/A</v>
      </c>
      <c r="AO194" s="40" t="e">
        <f t="shared" si="358"/>
        <v>#N/A</v>
      </c>
      <c r="AP194" s="9"/>
      <c r="AQ194" s="71" t="str">
        <f t="shared" si="359"/>
        <v/>
      </c>
      <c r="AR194" s="10" t="str">
        <f>IF(AND(Sufficient_data="Yes",Include_study="Yes",Subgroup&lt;&gt;""),IF(COUNTIFS(Input!F$2:F193,"="&amp;"Yes",Input!C$2:C193,"="&amp;"Yes",Input!G$2:G193,"="&amp;Subgroup)&gt;0,"",Subgroup),"")</f>
        <v/>
      </c>
      <c r="AS194" s="26" t="str">
        <f t="shared" si="360"/>
        <v/>
      </c>
      <c r="AT194" s="14" t="str">
        <f t="shared" si="361"/>
        <v/>
      </c>
      <c r="AU194" s="10" t="str">
        <f t="shared" si="362"/>
        <v/>
      </c>
      <c r="AV194" s="19" t="str">
        <f t="shared" si="363"/>
        <v/>
      </c>
      <c r="AW194" s="10" t="str">
        <f t="shared" si="364"/>
        <v/>
      </c>
      <c r="AX194" s="10" t="str">
        <f t="shared" si="365"/>
        <v/>
      </c>
      <c r="AY194" s="10" t="str">
        <f t="shared" ref="AY194:AY201" si="390">IF(AU194&lt;&gt;"",IF(AT194=1,0,IF(Within_subgroup_weighting=$BU$38,MAX(0,(SUM(AU:AU)-(Subgroup_k-COUNT(AU:AU)))/SUM(AX:AX)),MAX(0,(AU194-(AT194-1))/AX194))),"")</f>
        <v/>
      </c>
      <c r="AZ194" s="10" t="str">
        <f t="shared" si="366"/>
        <v/>
      </c>
      <c r="BA194" s="10" t="str">
        <f t="shared" si="367"/>
        <v/>
      </c>
      <c r="BB194" s="10" t="str">
        <f t="shared" ref="BB194:BB201" si="391">IF(AU194&lt;&gt;"",IF(Within_subgroup_weighting=BU$36,1/SQRT(SUMIF(Subgroup,AR194,AF:AF)),SQRT(SUMPRODUCT(--(Subgroup=AR194),AG:AG,AK:AK,AK:AK)/((AT194-1)*SUMIF(AB:AB,AR:AR,AG:AG)))),"")</f>
        <v/>
      </c>
      <c r="BC194" s="10" t="str">
        <f t="shared" si="368"/>
        <v/>
      </c>
      <c r="BD194" s="26" t="str">
        <f t="shared" si="369"/>
        <v/>
      </c>
      <c r="BE194" s="10" t="str">
        <f t="shared" ref="BE194:BE201" si="392">IF(AU194&lt;&gt;"",FISHERINV(BA194-ABS(TINV((1-Subgroup_confidence_level),AT194-1))*BB194),"")</f>
        <v/>
      </c>
      <c r="BF194" s="10" t="str">
        <f t="shared" ref="BF194:BF201" si="393">IF(AU194&lt;&gt;"",FISHERINV(BA194+ABS(TINV((1-Subgroup_confidence_level),AT194-1))*BB194),"")</f>
        <v/>
      </c>
      <c r="BG194" s="10" t="str">
        <f t="shared" si="370"/>
        <v/>
      </c>
      <c r="BH194" s="10" t="str">
        <f t="shared" si="371"/>
        <v/>
      </c>
      <c r="BI194" s="10" t="str">
        <f t="shared" ref="BI194:BI201" si="394">IF(AU194&lt;&gt;"",FISHERINV(BA194-ABS(TINV((1-Subgroup_confidence_level),AT194-1))*SQRT(AY194+BB194^2)),"")</f>
        <v/>
      </c>
      <c r="BJ194" s="10" t="str">
        <f t="shared" ref="BJ194:BJ201" si="395">IF(AU194&lt;&gt;"",FISHERINV(BA194+ABS(TINV((1-Subgroup_confidence_level),AT194-1))*SQRT(AY194+BB194^2)),"")</f>
        <v/>
      </c>
      <c r="BK194" s="10" t="str">
        <f t="shared" si="372"/>
        <v/>
      </c>
      <c r="BL194" s="10" t="str">
        <f t="shared" si="373"/>
        <v/>
      </c>
      <c r="BM194" s="10" t="str">
        <f t="shared" si="374"/>
        <v/>
      </c>
      <c r="BN194" s="10" t="e">
        <f t="shared" si="375"/>
        <v>#N/A</v>
      </c>
      <c r="BO194" s="10" t="str">
        <f t="shared" si="376"/>
        <v/>
      </c>
      <c r="BP194" s="10" t="str">
        <f t="shared" si="377"/>
        <v/>
      </c>
      <c r="BQ194" s="10" t="str">
        <f t="shared" ref="BQ194:BQ201" si="396">IF(BB194&lt;&gt;"",1/(BB194^2+IF(Between_subgroup_weighting=BU$32,0,BV$29)),"")</f>
        <v/>
      </c>
      <c r="BR194" s="28" t="str">
        <f t="shared" si="378"/>
        <v/>
      </c>
      <c r="BS194" s="40" t="str">
        <f t="shared" si="306"/>
        <v/>
      </c>
      <c r="BX194" s="138"/>
      <c r="BY194" s="10" t="e">
        <f t="shared" si="340"/>
        <v>#N/A</v>
      </c>
      <c r="BZ194" s="10" t="e">
        <f t="shared" si="341"/>
        <v>#N/A</v>
      </c>
      <c r="CA194" s="10" t="str">
        <f t="shared" si="342"/>
        <v/>
      </c>
      <c r="CB194" s="10" t="str">
        <f>IF(AND(Sufficient_data="Yes",Include_study="Yes",Moderator&lt;&gt;""),'Moderator Analysis'!F:F-CL$2,"")</f>
        <v/>
      </c>
      <c r="CC194" s="10" t="str">
        <f>IF(AND(Sufficient_data="Yes",Include_study="Yes",Moderator&lt;&gt;""),'Moderator Analysis'!E:E-CL$3,"")</f>
        <v/>
      </c>
      <c r="CD194" s="40" t="str">
        <f>IF(AND(Sufficient_data="Yes",Include_study="Yes",Moderator&lt;&gt;""),CA:CA*('Moderator Analysis'!F:F-CL$5-CL$4*'Moderator Analysis'!E:E)^2,"")</f>
        <v/>
      </c>
      <c r="CE194" s="9"/>
      <c r="CF194" s="75" t="str">
        <f t="shared" si="379"/>
        <v/>
      </c>
      <c r="CG194" s="18" t="str">
        <f>IF(AND(Sufficient_data="Yes",Include_study="Yes",CF194&lt;&gt;""),'Moderator Analysis'!F:F-'Moderator Analysis'!J$37,"")</f>
        <v/>
      </c>
      <c r="CH194" s="18" t="str">
        <f>IF(AND(Sufficient_data="Yes",Include_study="Yes",CF194&lt;&gt;""),'Moderator Analysis'!E:E-SUMPRODUCT('Moderator Analysis'!E:E,CF:CF)/SUM(CF:CF),"")</f>
        <v/>
      </c>
      <c r="CI194" s="79" t="str">
        <f>IF(AND(Sufficient_data="Yes",Include_study="Yes",CF194&lt;&gt;""),CF:CF*('Moderator Analysis'!F:F-'Moderator Analysis'!J$29-'Moderator Analysis'!J$30*'Moderator Analysis'!E:E)^2,"")</f>
        <v/>
      </c>
      <c r="CN194" s="138"/>
      <c r="CO194" s="140"/>
      <c r="CP194" s="28" t="str">
        <f>IF(AND(Include_study="Yes",Sufficient_data="Yes"),1/'Publication Bias Analysis'!F194^2,"")</f>
        <v/>
      </c>
      <c r="CQ194" s="28" t="str">
        <f>IF(AND(Include_study="Yes",Sufficient_data="Yes"),1/('Publication Bias Analysis'!F:F^2+IF(Additional_model="Fixed effect",0,Calculations!DD$11)),"")</f>
        <v/>
      </c>
      <c r="CR194" s="28" t="str">
        <f>IF(AND(Include_study="Yes",Sufficient_data="Yes"),1/('Publication Bias Analysis'!F:F^2+IF(Additional_model="Fixed effect",0,'Publication Bias Analysis'!L$32)),"")</f>
        <v/>
      </c>
      <c r="CS194" s="28" t="str">
        <f>IF(AND(Include_study="Yes",Sufficient_data="Yes"),'Publication Bias Analysis'!E:E-IF(Trim_and_fill="Off",'Publication Bias Analysis'!I$29,'Publication Bias Analysis'!I$37),"")</f>
        <v/>
      </c>
      <c r="CT194" s="28" t="str">
        <f t="shared" ref="CT194:CT201" si="397">IF(AND(Include_study="Yes",Sufficient_data="Yes"),IF(Additional_model="Fixed effect",1/SEz,1/SQRT(SEz^2+DD$11)),"")</f>
        <v/>
      </c>
      <c r="CU194" s="28" t="str">
        <f t="shared" ref="CU194:CU201" si="398">IF(AND(Include_study="Yes",Sufficient_data="Yes"),IF(Additional_model="Fixed effect",rz/SEz,rz/SQRT(SEz^2+DD$11)),"")</f>
        <v/>
      </c>
      <c r="CV194" s="90" t="str">
        <f t="shared" ref="CV194:CV201" si="399">IF(AND(Include_study="Yes",Sufficient_data="Yes"),RANK(DI:DI,DI:DI,1)*IF(DH:DH&gt;0,1,-1),"")</f>
        <v/>
      </c>
      <c r="CW194" s="89" t="str">
        <f>IF(AND(Include_study="Yes",Sufficient_data="Yes"),CV:CV+IF(DH:DH&lt;0,-1,1)*COUNTIF(CV$2:CV193,CV:CV),"")</f>
        <v/>
      </c>
      <c r="CX194" s="89" t="str">
        <f>IF(AND(Include_study="Yes",Sufficient_data="Yes"),RANK(DL:DL,DL:DL,1)*IF(DK:DK&lt;0,-1,1)+IF(DK:DK&lt;0,-1,1)*COUNTIF(CV$2:CV193,CV:CV),"")</f>
        <v/>
      </c>
      <c r="CY194" s="89" t="str">
        <f>IF(AND(Include_study="Yes",Sufficient_data="Yes"),RANK(DO:DO,DO:DO,1)*IF(DN:DN&lt;0,-1,1)+IF(DN:DN&lt;0,-1,1)*COUNTIF(CV$2:CV193,CV:CV),"")</f>
        <v/>
      </c>
      <c r="CZ194" s="10" t="e">
        <f>IF(AND(Include_study="Yes",Sufficient_data="Yes"),'Publication Bias Analysis'!E:E,NA())</f>
        <v>#N/A</v>
      </c>
      <c r="DA194" s="40" t="e">
        <f>IF(AND(Include_study="Yes",Sufficient_data="Yes"),'Publication Bias Analysis'!F:F,NA())</f>
        <v>#N/A</v>
      </c>
      <c r="DG194" s="133"/>
      <c r="DH194" s="28" t="str">
        <f>IF(AND(Include_study="Yes",Sufficient_data="Yes"),IF('Publication Bias Analysis'!L$38="Left",CZ:CZ-'Publication Bias Analysis'!I$29,'Publication Bias Analysis'!I$29-'Publication Bias Analysis'!E:E),"")</f>
        <v/>
      </c>
      <c r="DI194" s="28" t="str">
        <f t="shared" si="308"/>
        <v/>
      </c>
      <c r="DJ194" s="40" t="str">
        <f>IF(AND(Include_study="Yes",Sufficient_data="Yes"),1/('Publication Bias Analysis'!F:F^2+IF(Additional_model="Fixed effect",0,$DS$6)),"")</f>
        <v/>
      </c>
      <c r="DK194" s="28" t="str">
        <f>IF(AND(Include_study="Yes",Sufficient_data="Yes"),IF('Publication Bias Analysis'!L$38="Left",CZ:CZ-DS$3,DS$3-'Publication Bias Analysis'!E:E),"")</f>
        <v/>
      </c>
      <c r="DL194" s="28" t="str">
        <f t="shared" si="309"/>
        <v/>
      </c>
      <c r="DM194" s="40" t="str">
        <f>IF(AND(DK194&lt;&gt;"",CW194&lt;=MAX(CW:CW)-DS$7),1/('Publication Bias Analysis'!F:F^2+IF(Additional_model="Fixed effect",0,$DS$13)),"")</f>
        <v/>
      </c>
      <c r="DN194" s="10" t="str">
        <f>IF(AND(Include_study="Yes",Sufficient_data="Yes"),IF('Publication Bias Analysis'!L$38="Left",CZ:CZ-DS$10,DS$10-CZ:CZ),"")</f>
        <v/>
      </c>
      <c r="DO194" s="10" t="str">
        <f t="shared" si="310"/>
        <v/>
      </c>
      <c r="DP194" s="40" t="str">
        <f t="shared" ref="DP194:DP201" si="400">IF(AND(DN194&lt;&gt;"",CX194&lt;=MAX(CX:CX)-DS$14),1/(SEz^2+IF(Additional_model="Fixed effect",0,$DS$20)),"")</f>
        <v/>
      </c>
      <c r="EG194" s="133"/>
      <c r="EH194" s="10" t="str">
        <f t="shared" ref="EH194:EH201" si="401">IF(AND(Include_study="Yes",Sufficient_data="Yes"),Inverse_standard_error-AVERAGE(Inverse_standard_error),"")</f>
        <v/>
      </c>
      <c r="EI194" s="40" t="str">
        <f>IF(AND(Include_study="Yes",Sufficient_data="Yes"),Z_score-('Publication Bias Analysis'!P$3+'Publication Bias Analysis'!P$4*Inverse_standard_error),"")</f>
        <v/>
      </c>
      <c r="EK194" s="133"/>
      <c r="EL194" s="10" t="str">
        <f>IF(AND(Include_study="Yes",Sufficient_data="Yes"),(CZ:CZ-SUMPRODUCT(Calculations!CP:CP,'Publication Bias Analysis'!E:E)/SUM(Calculations!CP:CP))/(SQRT(EM:EM)),"")</f>
        <v/>
      </c>
      <c r="EM194" s="10" t="str">
        <f>IF(AND(Include_study="Yes",Sufficient_data="Yes"),'Publication Bias Analysis'!F:F^2-1/(SUM(Calculations!CP:CP)),"")</f>
        <v/>
      </c>
      <c r="EN194" s="14" t="str">
        <f t="shared" si="311"/>
        <v/>
      </c>
      <c r="EO194" s="14" t="str">
        <f t="shared" si="312"/>
        <v/>
      </c>
      <c r="EP194" s="14" t="str">
        <f>IF(AND(Include_study="Yes",Sufficient_data="Yes"),COUNTIFS(EN$2:EN193,"&lt;"&amp;EN194,EO$2:EO193,"&lt;"&amp;EO194)+COUNTIFS(EN195:EN$201,"&lt;"&amp;EN194,EO195:EO$201,"&lt;"&amp;EO194)+COUNTIFS(EN$2:EN193,"&gt;"&amp;EN194,EO$2:EO193,"&gt;"&amp;EO194)+COUNTIFS(EN195:EN$201,"&gt;"&amp;EN194,EO195:EO$201,"&gt;"&amp;EO194),"")</f>
        <v/>
      </c>
      <c r="EQ194" s="83" t="str">
        <f>IF(AND(Include_study="Yes",Sufficient_data="Yes"),COUNTIFS(EN$2:EN193,"&lt;"&amp;EN194,EO$2:EO193,"&gt;"&amp;EO194)+COUNTIFS(EN195:EN$201,"&lt;"&amp;EN194,EO195:EO$201,"&gt;"&amp;EO194)+COUNTIFS(EN$2:EN193,"&gt;"&amp;EN194,EO$2:EO193,"&lt;"&amp;EO194)+COUNTIFS(EN195:EN$201,"&gt;"&amp;EN194,EO195:EO$201,"&lt;"&amp;EO194),"")</f>
        <v/>
      </c>
      <c r="ES194" s="133"/>
      <c r="EX194" s="133"/>
      <c r="EY194" s="10" t="e">
        <f t="shared" si="347"/>
        <v>#N/A</v>
      </c>
      <c r="EZ194" s="10" t="e">
        <f t="shared" si="348"/>
        <v>#N/A</v>
      </c>
      <c r="FA194" s="10" t="str">
        <f t="shared" si="349"/>
        <v/>
      </c>
      <c r="FB194" s="40" t="str">
        <f>IF(AND(Include_study="Yes",Sufficient_data="Yes"),Z_score-('Publication Bias Analysis'!AK222+'Publication Bias Analysis'!AK$31*Inverse_standard_error),"")</f>
        <v/>
      </c>
      <c r="FH194" s="133"/>
      <c r="FI194" s="14" t="str">
        <f>IF(Z_score&lt;&gt;"",RANK('Publication Bias Analysis'!AS:AS,'Publication Bias Analysis'!AS:AS,1)+COUNTIF('Publication Bias Analysis'!AS$2:AS193,'Publication Bias Analysis'!AS194),"")</f>
        <v/>
      </c>
      <c r="FJ194" s="10" t="str">
        <f t="shared" ref="FJ194:FJ201" si="402">IF(FI:FI&lt;&gt;"",(FI:FI-1/3)/(k_+1/3),"")</f>
        <v/>
      </c>
      <c r="FK194" s="10" t="e">
        <f>IF(AND(Include_study="Yes",Sufficient_data="Yes"),'Publication Bias Analysis'!AR194,NA())</f>
        <v>#N/A</v>
      </c>
      <c r="FL194" s="28" t="e">
        <f>IF(AND(Include_study="Yes",Sufficient_data="Yes"),'Publication Bias Analysis'!AS194,NA())</f>
        <v>#N/A</v>
      </c>
      <c r="FM194" s="10" t="str">
        <f>IF(AND(Include_study="Yes",Sufficient_data="Yes"),'Publication Bias Analysis'!AR:AR-AVERAGE('Publication Bias Analysis'!AR:AR),"")</f>
        <v/>
      </c>
      <c r="FN194" s="40" t="str">
        <f>IF(AND(Include_study="Yes",Sufficient_data="Yes"),FL:FL-('Publication Bias Analysis'!AV$30+FK:FK*'Publication Bias Analysis'!AV$31),"")</f>
        <v/>
      </c>
      <c r="FT194" s="133"/>
      <c r="FU194" s="10" t="str">
        <f t="shared" si="351"/>
        <v/>
      </c>
      <c r="FV194" s="19" t="str">
        <f t="shared" si="380"/>
        <v/>
      </c>
      <c r="FW194" s="40" t="str">
        <f t="shared" si="307"/>
        <v/>
      </c>
    </row>
    <row r="195" spans="1:179" x14ac:dyDescent="0.2">
      <c r="A195" s="129"/>
      <c r="B195" s="26" t="str">
        <f t="shared" si="352"/>
        <v/>
      </c>
      <c r="C195" s="26" t="str">
        <f>IF(B195&lt;&gt;"",IF(B195=0,COUNTIF(B$2:B194,0)+1,COUNTIF(B$2:B194,B195)+B195+COUNTIF(B:B,0)),"")</f>
        <v/>
      </c>
      <c r="D195" s="26" t="str">
        <f t="shared" si="313"/>
        <v/>
      </c>
      <c r="E195" s="10" t="str">
        <f>IF(AND(Sufficient_data="Yes",Include_study="Yes",Input!Study_name&lt;&gt;""),Input!Study_name,"")</f>
        <v/>
      </c>
      <c r="F195" s="10" t="str">
        <f>IF(AND(Sufficient_data="Yes",Include_study="Yes"),Input!Correlation,"")</f>
        <v/>
      </c>
      <c r="G195" s="10" t="str">
        <f t="shared" si="314"/>
        <v/>
      </c>
      <c r="H195" s="10" t="str">
        <f>IF(AND(Sufficient_data="Yes",Include_study="Yes"),Input!Number_of_subjects,"")</f>
        <v/>
      </c>
      <c r="I195" s="10" t="str">
        <f t="shared" si="315"/>
        <v/>
      </c>
      <c r="J195" s="10" t="str">
        <f t="shared" si="316"/>
        <v/>
      </c>
      <c r="K195" s="10" t="str">
        <f t="shared" si="317"/>
        <v/>
      </c>
      <c r="L195" s="10" t="str">
        <f t="shared" si="318"/>
        <v/>
      </c>
      <c r="M195" s="10" t="str">
        <f t="shared" si="381"/>
        <v/>
      </c>
      <c r="N195" s="10" t="str">
        <f t="shared" si="382"/>
        <v/>
      </c>
      <c r="O195" s="106" t="str">
        <f t="shared" si="383"/>
        <v/>
      </c>
      <c r="P195" s="68" t="str">
        <f t="shared" si="384"/>
        <v/>
      </c>
      <c r="R195" s="57" t="e">
        <f t="shared" si="323"/>
        <v>#N/A</v>
      </c>
      <c r="S195" s="10" t="e">
        <f t="shared" si="324"/>
        <v>#N/A</v>
      </c>
      <c r="T195" s="40" t="e">
        <f t="shared" si="325"/>
        <v>#N/A</v>
      </c>
      <c r="Y195" s="129"/>
      <c r="Z195" s="26" t="str">
        <f t="shared" si="385"/>
        <v/>
      </c>
      <c r="AA195" s="26" t="str">
        <f>IF(AND(Sufficient_data="Yes",Include_study="Yes",Input!Study_name&lt;&gt;"",Subgroup&lt;&gt;""),Input!Study_name,"")</f>
        <v/>
      </c>
      <c r="AB195" s="10" t="str">
        <f t="shared" si="327"/>
        <v/>
      </c>
      <c r="AC195" s="10" t="str">
        <f>IF(AND(Sufficient_data="Yes",Include_study="Yes",Subgroup&lt;&gt;""),Input!Correlation,"")</f>
        <v/>
      </c>
      <c r="AD195" s="10" t="str">
        <f t="shared" si="353"/>
        <v/>
      </c>
      <c r="AE195" s="10" t="str">
        <f t="shared" si="328"/>
        <v/>
      </c>
      <c r="AF195" s="10" t="str">
        <f t="shared" si="354"/>
        <v/>
      </c>
      <c r="AG195" s="10" t="str">
        <f t="shared" si="386"/>
        <v/>
      </c>
      <c r="AH195" s="4" t="str">
        <f t="shared" si="355"/>
        <v/>
      </c>
      <c r="AI195" s="35" t="str">
        <f t="shared" si="387"/>
        <v/>
      </c>
      <c r="AJ195" s="108" t="str">
        <f t="shared" si="388"/>
        <v/>
      </c>
      <c r="AK195" s="68" t="str">
        <f t="shared" si="389"/>
        <v/>
      </c>
      <c r="AL195" s="9"/>
      <c r="AM195" s="57" t="e">
        <f t="shared" si="356"/>
        <v>#N/A</v>
      </c>
      <c r="AN195" s="10" t="e">
        <f t="shared" si="357"/>
        <v>#N/A</v>
      </c>
      <c r="AO195" s="40" t="e">
        <f t="shared" si="358"/>
        <v>#N/A</v>
      </c>
      <c r="AP195" s="9"/>
      <c r="AQ195" s="71" t="str">
        <f t="shared" si="359"/>
        <v/>
      </c>
      <c r="AR195" s="10" t="str">
        <f>IF(AND(Sufficient_data="Yes",Include_study="Yes",Subgroup&lt;&gt;""),IF(COUNTIFS(Input!F$2:F194,"="&amp;"Yes",Input!C$2:C194,"="&amp;"Yes",Input!G$2:G194,"="&amp;Subgroup)&gt;0,"",Subgroup),"")</f>
        <v/>
      </c>
      <c r="AS195" s="26" t="str">
        <f t="shared" si="360"/>
        <v/>
      </c>
      <c r="AT195" s="14" t="str">
        <f t="shared" si="361"/>
        <v/>
      </c>
      <c r="AU195" s="10" t="str">
        <f t="shared" si="362"/>
        <v/>
      </c>
      <c r="AV195" s="19" t="str">
        <f t="shared" si="363"/>
        <v/>
      </c>
      <c r="AW195" s="10" t="str">
        <f t="shared" si="364"/>
        <v/>
      </c>
      <c r="AX195" s="10" t="str">
        <f t="shared" si="365"/>
        <v/>
      </c>
      <c r="AY195" s="10" t="str">
        <f t="shared" si="390"/>
        <v/>
      </c>
      <c r="AZ195" s="10" t="str">
        <f t="shared" si="366"/>
        <v/>
      </c>
      <c r="BA195" s="10" t="str">
        <f t="shared" si="367"/>
        <v/>
      </c>
      <c r="BB195" s="10" t="str">
        <f t="shared" si="391"/>
        <v/>
      </c>
      <c r="BC195" s="10" t="str">
        <f t="shared" si="368"/>
        <v/>
      </c>
      <c r="BD195" s="26" t="str">
        <f t="shared" si="369"/>
        <v/>
      </c>
      <c r="BE195" s="10" t="str">
        <f t="shared" si="392"/>
        <v/>
      </c>
      <c r="BF195" s="10" t="str">
        <f t="shared" si="393"/>
        <v/>
      </c>
      <c r="BG195" s="10" t="str">
        <f t="shared" si="370"/>
        <v/>
      </c>
      <c r="BH195" s="10" t="str">
        <f t="shared" si="371"/>
        <v/>
      </c>
      <c r="BI195" s="10" t="str">
        <f t="shared" si="394"/>
        <v/>
      </c>
      <c r="BJ195" s="10" t="str">
        <f t="shared" si="395"/>
        <v/>
      </c>
      <c r="BK195" s="10" t="str">
        <f t="shared" si="372"/>
        <v/>
      </c>
      <c r="BL195" s="10" t="str">
        <f t="shared" si="373"/>
        <v/>
      </c>
      <c r="BM195" s="10" t="str">
        <f t="shared" si="374"/>
        <v/>
      </c>
      <c r="BN195" s="10" t="e">
        <f t="shared" si="375"/>
        <v>#N/A</v>
      </c>
      <c r="BO195" s="10" t="str">
        <f t="shared" si="376"/>
        <v/>
      </c>
      <c r="BP195" s="10" t="str">
        <f t="shared" si="377"/>
        <v/>
      </c>
      <c r="BQ195" s="10" t="str">
        <f t="shared" si="396"/>
        <v/>
      </c>
      <c r="BR195" s="28" t="str">
        <f t="shared" si="378"/>
        <v/>
      </c>
      <c r="BS195" s="40" t="str">
        <f t="shared" ref="BS195:BS201" si="403">IF(AU195&lt;&gt;"",BA:BA-BV$2,"")</f>
        <v/>
      </c>
      <c r="BX195" s="138"/>
      <c r="BY195" s="10" t="e">
        <f t="shared" si="340"/>
        <v>#N/A</v>
      </c>
      <c r="BZ195" s="10" t="e">
        <f t="shared" si="341"/>
        <v>#N/A</v>
      </c>
      <c r="CA195" s="10" t="str">
        <f t="shared" si="342"/>
        <v/>
      </c>
      <c r="CB195" s="10" t="str">
        <f>IF(AND(Sufficient_data="Yes",Include_study="Yes",Moderator&lt;&gt;""),'Moderator Analysis'!F:F-CL$2,"")</f>
        <v/>
      </c>
      <c r="CC195" s="10" t="str">
        <f>IF(AND(Sufficient_data="Yes",Include_study="Yes",Moderator&lt;&gt;""),'Moderator Analysis'!E:E-CL$3,"")</f>
        <v/>
      </c>
      <c r="CD195" s="40" t="str">
        <f>IF(AND(Sufficient_data="Yes",Include_study="Yes",Moderator&lt;&gt;""),CA:CA*('Moderator Analysis'!F:F-CL$5-CL$4*'Moderator Analysis'!E:E)^2,"")</f>
        <v/>
      </c>
      <c r="CE195" s="9"/>
      <c r="CF195" s="75" t="str">
        <f t="shared" si="379"/>
        <v/>
      </c>
      <c r="CG195" s="18" t="str">
        <f>IF(AND(Sufficient_data="Yes",Include_study="Yes",CF195&lt;&gt;""),'Moderator Analysis'!F:F-'Moderator Analysis'!J$37,"")</f>
        <v/>
      </c>
      <c r="CH195" s="18" t="str">
        <f>IF(AND(Sufficient_data="Yes",Include_study="Yes",CF195&lt;&gt;""),'Moderator Analysis'!E:E-SUMPRODUCT('Moderator Analysis'!E:E,CF:CF)/SUM(CF:CF),"")</f>
        <v/>
      </c>
      <c r="CI195" s="79" t="str">
        <f>IF(AND(Sufficient_data="Yes",Include_study="Yes",CF195&lt;&gt;""),CF:CF*('Moderator Analysis'!F:F-'Moderator Analysis'!J$29-'Moderator Analysis'!J$30*'Moderator Analysis'!E:E)^2,"")</f>
        <v/>
      </c>
      <c r="CN195" s="138"/>
      <c r="CO195" s="140"/>
      <c r="CP195" s="28" t="str">
        <f>IF(AND(Include_study="Yes",Sufficient_data="Yes"),1/'Publication Bias Analysis'!F195^2,"")</f>
        <v/>
      </c>
      <c r="CQ195" s="28" t="str">
        <f>IF(AND(Include_study="Yes",Sufficient_data="Yes"),1/('Publication Bias Analysis'!F:F^2+IF(Additional_model="Fixed effect",0,Calculations!DD$11)),"")</f>
        <v/>
      </c>
      <c r="CR195" s="28" t="str">
        <f>IF(AND(Include_study="Yes",Sufficient_data="Yes"),1/('Publication Bias Analysis'!F:F^2+IF(Additional_model="Fixed effect",0,'Publication Bias Analysis'!L$32)),"")</f>
        <v/>
      </c>
      <c r="CS195" s="28" t="str">
        <f>IF(AND(Include_study="Yes",Sufficient_data="Yes"),'Publication Bias Analysis'!E:E-IF(Trim_and_fill="Off",'Publication Bias Analysis'!I$29,'Publication Bias Analysis'!I$37),"")</f>
        <v/>
      </c>
      <c r="CT195" s="28" t="str">
        <f t="shared" si="397"/>
        <v/>
      </c>
      <c r="CU195" s="28" t="str">
        <f t="shared" si="398"/>
        <v/>
      </c>
      <c r="CV195" s="90" t="str">
        <f t="shared" si="399"/>
        <v/>
      </c>
      <c r="CW195" s="89" t="str">
        <f>IF(AND(Include_study="Yes",Sufficient_data="Yes"),CV:CV+IF(DH:DH&lt;0,-1,1)*COUNTIF(CV$2:CV194,CV:CV),"")</f>
        <v/>
      </c>
      <c r="CX195" s="89" t="str">
        <f>IF(AND(Include_study="Yes",Sufficient_data="Yes"),RANK(DL:DL,DL:DL,1)*IF(DK:DK&lt;0,-1,1)+IF(DK:DK&lt;0,-1,1)*COUNTIF(CV$2:CV194,CV:CV),"")</f>
        <v/>
      </c>
      <c r="CY195" s="89" t="str">
        <f>IF(AND(Include_study="Yes",Sufficient_data="Yes"),RANK(DO:DO,DO:DO,1)*IF(DN:DN&lt;0,-1,1)+IF(DN:DN&lt;0,-1,1)*COUNTIF(CV$2:CV194,CV:CV),"")</f>
        <v/>
      </c>
      <c r="CZ195" s="10" t="e">
        <f>IF(AND(Include_study="Yes",Sufficient_data="Yes"),'Publication Bias Analysis'!E:E,NA())</f>
        <v>#N/A</v>
      </c>
      <c r="DA195" s="40" t="e">
        <f>IF(AND(Include_study="Yes",Sufficient_data="Yes"),'Publication Bias Analysis'!F:F,NA())</f>
        <v>#N/A</v>
      </c>
      <c r="DG195" s="133"/>
      <c r="DH195" s="28" t="str">
        <f>IF(AND(Include_study="Yes",Sufficient_data="Yes"),IF('Publication Bias Analysis'!L$38="Left",CZ:CZ-'Publication Bias Analysis'!I$29,'Publication Bias Analysis'!I$29-'Publication Bias Analysis'!E:E),"")</f>
        <v/>
      </c>
      <c r="DI195" s="28" t="str">
        <f t="shared" si="308"/>
        <v/>
      </c>
      <c r="DJ195" s="40" t="str">
        <f>IF(AND(Include_study="Yes",Sufficient_data="Yes"),1/('Publication Bias Analysis'!F:F^2+IF(Additional_model="Fixed effect",0,$DS$6)),"")</f>
        <v/>
      </c>
      <c r="DK195" s="28" t="str">
        <f>IF(AND(Include_study="Yes",Sufficient_data="Yes"),IF('Publication Bias Analysis'!L$38="Left",CZ:CZ-DS$3,DS$3-'Publication Bias Analysis'!E:E),"")</f>
        <v/>
      </c>
      <c r="DL195" s="28" t="str">
        <f t="shared" si="309"/>
        <v/>
      </c>
      <c r="DM195" s="40" t="str">
        <f>IF(AND(DK195&lt;&gt;"",CW195&lt;=MAX(CW:CW)-DS$7),1/('Publication Bias Analysis'!F:F^2+IF(Additional_model="Fixed effect",0,$DS$13)),"")</f>
        <v/>
      </c>
      <c r="DN195" s="10" t="str">
        <f>IF(AND(Include_study="Yes",Sufficient_data="Yes"),IF('Publication Bias Analysis'!L$38="Left",CZ:CZ-DS$10,DS$10-CZ:CZ),"")</f>
        <v/>
      </c>
      <c r="DO195" s="10" t="str">
        <f t="shared" si="310"/>
        <v/>
      </c>
      <c r="DP195" s="40" t="str">
        <f t="shared" si="400"/>
        <v/>
      </c>
      <c r="EG195" s="133"/>
      <c r="EH195" s="10" t="str">
        <f t="shared" si="401"/>
        <v/>
      </c>
      <c r="EI195" s="40" t="str">
        <f>IF(AND(Include_study="Yes",Sufficient_data="Yes"),Z_score-('Publication Bias Analysis'!P$3+'Publication Bias Analysis'!P$4*Inverse_standard_error),"")</f>
        <v/>
      </c>
      <c r="EK195" s="133"/>
      <c r="EL195" s="10" t="str">
        <f>IF(AND(Include_study="Yes",Sufficient_data="Yes"),(CZ:CZ-SUMPRODUCT(Calculations!CP:CP,'Publication Bias Analysis'!E:E)/SUM(Calculations!CP:CP))/(SQRT(EM:EM)),"")</f>
        <v/>
      </c>
      <c r="EM195" s="10" t="str">
        <f>IF(AND(Include_study="Yes",Sufficient_data="Yes"),'Publication Bias Analysis'!F:F^2-1/(SUM(Calculations!CP:CP)),"")</f>
        <v/>
      </c>
      <c r="EN195" s="14" t="str">
        <f t="shared" si="311"/>
        <v/>
      </c>
      <c r="EO195" s="14" t="str">
        <f t="shared" si="312"/>
        <v/>
      </c>
      <c r="EP195" s="14" t="str">
        <f>IF(AND(Include_study="Yes",Sufficient_data="Yes"),COUNTIFS(EN$2:EN194,"&lt;"&amp;EN195,EO$2:EO194,"&lt;"&amp;EO195)+COUNTIFS(EN196:EN$201,"&lt;"&amp;EN195,EO196:EO$201,"&lt;"&amp;EO195)+COUNTIFS(EN$2:EN194,"&gt;"&amp;EN195,EO$2:EO194,"&gt;"&amp;EO195)+COUNTIFS(EN196:EN$201,"&gt;"&amp;EN195,EO196:EO$201,"&gt;"&amp;EO195),"")</f>
        <v/>
      </c>
      <c r="EQ195" s="83" t="str">
        <f>IF(AND(Include_study="Yes",Sufficient_data="Yes"),COUNTIFS(EN$2:EN194,"&lt;"&amp;EN195,EO$2:EO194,"&gt;"&amp;EO195)+COUNTIFS(EN196:EN$201,"&lt;"&amp;EN195,EO196:EO$201,"&gt;"&amp;EO195)+COUNTIFS(EN$2:EN194,"&gt;"&amp;EN195,EO$2:EO194,"&lt;"&amp;EO195)+COUNTIFS(EN196:EN$201,"&gt;"&amp;EN195,EO196:EO$201,"&lt;"&amp;EO195),"")</f>
        <v/>
      </c>
      <c r="ES195" s="133"/>
      <c r="EX195" s="133"/>
      <c r="EY195" s="10" t="e">
        <f t="shared" si="347"/>
        <v>#N/A</v>
      </c>
      <c r="EZ195" s="10" t="e">
        <f t="shared" si="348"/>
        <v>#N/A</v>
      </c>
      <c r="FA195" s="10" t="str">
        <f t="shared" si="349"/>
        <v/>
      </c>
      <c r="FB195" s="40" t="str">
        <f>IF(AND(Include_study="Yes",Sufficient_data="Yes"),Z_score-('Publication Bias Analysis'!AK223+'Publication Bias Analysis'!AK$31*Inverse_standard_error),"")</f>
        <v/>
      </c>
      <c r="FH195" s="133"/>
      <c r="FI195" s="14" t="str">
        <f>IF(Z_score&lt;&gt;"",RANK('Publication Bias Analysis'!AS:AS,'Publication Bias Analysis'!AS:AS,1)+COUNTIF('Publication Bias Analysis'!AS$2:AS194,'Publication Bias Analysis'!AS195),"")</f>
        <v/>
      </c>
      <c r="FJ195" s="10" t="str">
        <f t="shared" si="402"/>
        <v/>
      </c>
      <c r="FK195" s="10" t="e">
        <f>IF(AND(Include_study="Yes",Sufficient_data="Yes"),'Publication Bias Analysis'!AR195,NA())</f>
        <v>#N/A</v>
      </c>
      <c r="FL195" s="28" t="e">
        <f>IF(AND(Include_study="Yes",Sufficient_data="Yes"),'Publication Bias Analysis'!AS195,NA())</f>
        <v>#N/A</v>
      </c>
      <c r="FM195" s="10" t="str">
        <f>IF(AND(Include_study="Yes",Sufficient_data="Yes"),'Publication Bias Analysis'!AR:AR-AVERAGE('Publication Bias Analysis'!AR:AR),"")</f>
        <v/>
      </c>
      <c r="FN195" s="40" t="str">
        <f>IF(AND(Include_study="Yes",Sufficient_data="Yes"),FL:FL-('Publication Bias Analysis'!AV$30+FK:FK*'Publication Bias Analysis'!AV$31),"")</f>
        <v/>
      </c>
      <c r="FT195" s="133"/>
      <c r="FU195" s="10" t="str">
        <f t="shared" si="351"/>
        <v/>
      </c>
      <c r="FV195" s="19" t="str">
        <f t="shared" si="380"/>
        <v/>
      </c>
      <c r="FW195" s="40" t="str">
        <f t="shared" ref="FW195:FW201" si="404">IF(FV195&lt;&gt;"",LN(MAX(10^-306,FV195)),"")</f>
        <v/>
      </c>
    </row>
    <row r="196" spans="1:179" x14ac:dyDescent="0.2">
      <c r="A196" s="129"/>
      <c r="B196" s="26" t="str">
        <f t="shared" si="352"/>
        <v/>
      </c>
      <c r="C196" s="26" t="str">
        <f>IF(B196&lt;&gt;"",IF(B196=0,COUNTIF(B$2:B195,0)+1,COUNTIF(B$2:B195,B196)+B196+COUNTIF(B:B,0)),"")</f>
        <v/>
      </c>
      <c r="D196" s="26" t="str">
        <f t="shared" si="313"/>
        <v/>
      </c>
      <c r="E196" s="10" t="str">
        <f>IF(AND(Sufficient_data="Yes",Include_study="Yes",Input!Study_name&lt;&gt;""),Input!Study_name,"")</f>
        <v/>
      </c>
      <c r="F196" s="10" t="str">
        <f>IF(AND(Sufficient_data="Yes",Include_study="Yes"),Input!Correlation,"")</f>
        <v/>
      </c>
      <c r="G196" s="10" t="str">
        <f t="shared" si="314"/>
        <v/>
      </c>
      <c r="H196" s="10" t="str">
        <f>IF(AND(Sufficient_data="Yes",Include_study="Yes"),Input!Number_of_subjects,"")</f>
        <v/>
      </c>
      <c r="I196" s="10" t="str">
        <f t="shared" si="315"/>
        <v/>
      </c>
      <c r="J196" s="10" t="str">
        <f t="shared" si="316"/>
        <v/>
      </c>
      <c r="K196" s="10" t="str">
        <f t="shared" si="317"/>
        <v/>
      </c>
      <c r="L196" s="10" t="str">
        <f t="shared" si="318"/>
        <v/>
      </c>
      <c r="M196" s="10" t="str">
        <f t="shared" si="381"/>
        <v/>
      </c>
      <c r="N196" s="10" t="str">
        <f t="shared" si="382"/>
        <v/>
      </c>
      <c r="O196" s="106" t="str">
        <f t="shared" si="383"/>
        <v/>
      </c>
      <c r="P196" s="68" t="str">
        <f t="shared" si="384"/>
        <v/>
      </c>
      <c r="R196" s="57" t="e">
        <f t="shared" si="323"/>
        <v>#N/A</v>
      </c>
      <c r="S196" s="10" t="e">
        <f t="shared" si="324"/>
        <v>#N/A</v>
      </c>
      <c r="T196" s="40" t="e">
        <f t="shared" si="325"/>
        <v>#N/A</v>
      </c>
      <c r="Y196" s="129"/>
      <c r="Z196" s="26" t="str">
        <f t="shared" si="385"/>
        <v/>
      </c>
      <c r="AA196" s="26" t="str">
        <f>IF(AND(Sufficient_data="Yes",Include_study="Yes",Input!Study_name&lt;&gt;"",Subgroup&lt;&gt;""),Input!Study_name,"")</f>
        <v/>
      </c>
      <c r="AB196" s="10" t="str">
        <f t="shared" si="327"/>
        <v/>
      </c>
      <c r="AC196" s="10" t="str">
        <f>IF(AND(Sufficient_data="Yes",Include_study="Yes",Subgroup&lt;&gt;""),Input!Correlation,"")</f>
        <v/>
      </c>
      <c r="AD196" s="10" t="str">
        <f t="shared" si="353"/>
        <v/>
      </c>
      <c r="AE196" s="10" t="str">
        <f t="shared" si="328"/>
        <v/>
      </c>
      <c r="AF196" s="10" t="str">
        <f t="shared" si="354"/>
        <v/>
      </c>
      <c r="AG196" s="10" t="str">
        <f t="shared" si="386"/>
        <v/>
      </c>
      <c r="AH196" s="4" t="str">
        <f t="shared" si="355"/>
        <v/>
      </c>
      <c r="AI196" s="35" t="str">
        <f t="shared" si="387"/>
        <v/>
      </c>
      <c r="AJ196" s="108" t="str">
        <f t="shared" si="388"/>
        <v/>
      </c>
      <c r="AK196" s="68" t="str">
        <f t="shared" si="389"/>
        <v/>
      </c>
      <c r="AL196" s="9"/>
      <c r="AM196" s="57" t="e">
        <f t="shared" si="356"/>
        <v>#N/A</v>
      </c>
      <c r="AN196" s="10" t="e">
        <f t="shared" si="357"/>
        <v>#N/A</v>
      </c>
      <c r="AO196" s="40" t="e">
        <f t="shared" si="358"/>
        <v>#N/A</v>
      </c>
      <c r="AP196" s="9"/>
      <c r="AQ196" s="71" t="str">
        <f t="shared" si="359"/>
        <v/>
      </c>
      <c r="AR196" s="10" t="str">
        <f>IF(AND(Sufficient_data="Yes",Include_study="Yes",Subgroup&lt;&gt;""),IF(COUNTIFS(Input!F$2:F195,"="&amp;"Yes",Input!C$2:C195,"="&amp;"Yes",Input!G$2:G195,"="&amp;Subgroup)&gt;0,"",Subgroup),"")</f>
        <v/>
      </c>
      <c r="AS196" s="26" t="str">
        <f t="shared" si="360"/>
        <v/>
      </c>
      <c r="AT196" s="14" t="str">
        <f t="shared" si="361"/>
        <v/>
      </c>
      <c r="AU196" s="10" t="str">
        <f t="shared" si="362"/>
        <v/>
      </c>
      <c r="AV196" s="19" t="str">
        <f t="shared" si="363"/>
        <v/>
      </c>
      <c r="AW196" s="10" t="str">
        <f t="shared" si="364"/>
        <v/>
      </c>
      <c r="AX196" s="10" t="str">
        <f t="shared" si="365"/>
        <v/>
      </c>
      <c r="AY196" s="10" t="str">
        <f t="shared" si="390"/>
        <v/>
      </c>
      <c r="AZ196" s="10" t="str">
        <f t="shared" si="366"/>
        <v/>
      </c>
      <c r="BA196" s="10" t="str">
        <f t="shared" si="367"/>
        <v/>
      </c>
      <c r="BB196" s="10" t="str">
        <f t="shared" si="391"/>
        <v/>
      </c>
      <c r="BC196" s="10" t="str">
        <f t="shared" si="368"/>
        <v/>
      </c>
      <c r="BD196" s="26" t="str">
        <f t="shared" si="369"/>
        <v/>
      </c>
      <c r="BE196" s="10" t="str">
        <f t="shared" si="392"/>
        <v/>
      </c>
      <c r="BF196" s="10" t="str">
        <f t="shared" si="393"/>
        <v/>
      </c>
      <c r="BG196" s="10" t="str">
        <f t="shared" si="370"/>
        <v/>
      </c>
      <c r="BH196" s="10" t="str">
        <f t="shared" si="371"/>
        <v/>
      </c>
      <c r="BI196" s="10" t="str">
        <f t="shared" si="394"/>
        <v/>
      </c>
      <c r="BJ196" s="10" t="str">
        <f t="shared" si="395"/>
        <v/>
      </c>
      <c r="BK196" s="10" t="str">
        <f t="shared" si="372"/>
        <v/>
      </c>
      <c r="BL196" s="10" t="str">
        <f t="shared" si="373"/>
        <v/>
      </c>
      <c r="BM196" s="10" t="str">
        <f t="shared" si="374"/>
        <v/>
      </c>
      <c r="BN196" s="10" t="e">
        <f t="shared" si="375"/>
        <v>#N/A</v>
      </c>
      <c r="BO196" s="10" t="str">
        <f t="shared" si="376"/>
        <v/>
      </c>
      <c r="BP196" s="10" t="str">
        <f t="shared" si="377"/>
        <v/>
      </c>
      <c r="BQ196" s="10" t="str">
        <f t="shared" si="396"/>
        <v/>
      </c>
      <c r="BR196" s="28" t="str">
        <f t="shared" si="378"/>
        <v/>
      </c>
      <c r="BS196" s="40" t="str">
        <f t="shared" si="403"/>
        <v/>
      </c>
      <c r="BX196" s="138"/>
      <c r="BY196" s="10" t="e">
        <f t="shared" si="340"/>
        <v>#N/A</v>
      </c>
      <c r="BZ196" s="10" t="e">
        <f t="shared" si="341"/>
        <v>#N/A</v>
      </c>
      <c r="CA196" s="10" t="str">
        <f t="shared" si="342"/>
        <v/>
      </c>
      <c r="CB196" s="10" t="str">
        <f>IF(AND(Sufficient_data="Yes",Include_study="Yes",Moderator&lt;&gt;""),'Moderator Analysis'!F:F-CL$2,"")</f>
        <v/>
      </c>
      <c r="CC196" s="10" t="str">
        <f>IF(AND(Sufficient_data="Yes",Include_study="Yes",Moderator&lt;&gt;""),'Moderator Analysis'!E:E-CL$3,"")</f>
        <v/>
      </c>
      <c r="CD196" s="40" t="str">
        <f>IF(AND(Sufficient_data="Yes",Include_study="Yes",Moderator&lt;&gt;""),CA:CA*('Moderator Analysis'!F:F-CL$5-CL$4*'Moderator Analysis'!E:E)^2,"")</f>
        <v/>
      </c>
      <c r="CE196" s="9"/>
      <c r="CF196" s="75" t="str">
        <f t="shared" si="379"/>
        <v/>
      </c>
      <c r="CG196" s="18" t="str">
        <f>IF(AND(Sufficient_data="Yes",Include_study="Yes",CF196&lt;&gt;""),'Moderator Analysis'!F:F-'Moderator Analysis'!J$37,"")</f>
        <v/>
      </c>
      <c r="CH196" s="18" t="str">
        <f>IF(AND(Sufficient_data="Yes",Include_study="Yes",CF196&lt;&gt;""),'Moderator Analysis'!E:E-SUMPRODUCT('Moderator Analysis'!E:E,CF:CF)/SUM(CF:CF),"")</f>
        <v/>
      </c>
      <c r="CI196" s="79" t="str">
        <f>IF(AND(Sufficient_data="Yes",Include_study="Yes",CF196&lt;&gt;""),CF:CF*('Moderator Analysis'!F:F-'Moderator Analysis'!J$29-'Moderator Analysis'!J$30*'Moderator Analysis'!E:E)^2,"")</f>
        <v/>
      </c>
      <c r="CN196" s="138"/>
      <c r="CO196" s="140"/>
      <c r="CP196" s="28" t="str">
        <f>IF(AND(Include_study="Yes",Sufficient_data="Yes"),1/'Publication Bias Analysis'!F196^2,"")</f>
        <v/>
      </c>
      <c r="CQ196" s="28" t="str">
        <f>IF(AND(Include_study="Yes",Sufficient_data="Yes"),1/('Publication Bias Analysis'!F:F^2+IF(Additional_model="Fixed effect",0,Calculations!DD$11)),"")</f>
        <v/>
      </c>
      <c r="CR196" s="28" t="str">
        <f>IF(AND(Include_study="Yes",Sufficient_data="Yes"),1/('Publication Bias Analysis'!F:F^2+IF(Additional_model="Fixed effect",0,'Publication Bias Analysis'!L$32)),"")</f>
        <v/>
      </c>
      <c r="CS196" s="28" t="str">
        <f>IF(AND(Include_study="Yes",Sufficient_data="Yes"),'Publication Bias Analysis'!E:E-IF(Trim_and_fill="Off",'Publication Bias Analysis'!I$29,'Publication Bias Analysis'!I$37),"")</f>
        <v/>
      </c>
      <c r="CT196" s="28" t="str">
        <f t="shared" si="397"/>
        <v/>
      </c>
      <c r="CU196" s="28" t="str">
        <f t="shared" si="398"/>
        <v/>
      </c>
      <c r="CV196" s="90" t="str">
        <f t="shared" si="399"/>
        <v/>
      </c>
      <c r="CW196" s="89" t="str">
        <f>IF(AND(Include_study="Yes",Sufficient_data="Yes"),CV:CV+IF(DH:DH&lt;0,-1,1)*COUNTIF(CV$2:CV195,CV:CV),"")</f>
        <v/>
      </c>
      <c r="CX196" s="89" t="str">
        <f>IF(AND(Include_study="Yes",Sufficient_data="Yes"),RANK(DL:DL,DL:DL,1)*IF(DK:DK&lt;0,-1,1)+IF(DK:DK&lt;0,-1,1)*COUNTIF(CV$2:CV195,CV:CV),"")</f>
        <v/>
      </c>
      <c r="CY196" s="89" t="str">
        <f>IF(AND(Include_study="Yes",Sufficient_data="Yes"),RANK(DO:DO,DO:DO,1)*IF(DN:DN&lt;0,-1,1)+IF(DN:DN&lt;0,-1,1)*COUNTIF(CV$2:CV195,CV:CV),"")</f>
        <v/>
      </c>
      <c r="CZ196" s="10" t="e">
        <f>IF(AND(Include_study="Yes",Sufficient_data="Yes"),'Publication Bias Analysis'!E:E,NA())</f>
        <v>#N/A</v>
      </c>
      <c r="DA196" s="40" t="e">
        <f>IF(AND(Include_study="Yes",Sufficient_data="Yes"),'Publication Bias Analysis'!F:F,NA())</f>
        <v>#N/A</v>
      </c>
      <c r="DG196" s="133"/>
      <c r="DH196" s="28" t="str">
        <f>IF(AND(Include_study="Yes",Sufficient_data="Yes"),IF('Publication Bias Analysis'!L$38="Left",CZ:CZ-'Publication Bias Analysis'!I$29,'Publication Bias Analysis'!I$29-'Publication Bias Analysis'!E:E),"")</f>
        <v/>
      </c>
      <c r="DI196" s="28" t="str">
        <f t="shared" ref="DI196:DI201" si="405">IF(AND(Include_study="Yes",Sufficient_data="Yes"),ABS(DH196),"")</f>
        <v/>
      </c>
      <c r="DJ196" s="40" t="str">
        <f>IF(AND(Include_study="Yes",Sufficient_data="Yes"),1/('Publication Bias Analysis'!F:F^2+IF(Additional_model="Fixed effect",0,$DS$6)),"")</f>
        <v/>
      </c>
      <c r="DK196" s="28" t="str">
        <f>IF(AND(Include_study="Yes",Sufficient_data="Yes"),IF('Publication Bias Analysis'!L$38="Left",CZ:CZ-DS$3,DS$3-'Publication Bias Analysis'!E:E),"")</f>
        <v/>
      </c>
      <c r="DL196" s="28" t="str">
        <f t="shared" ref="DL196:DL201" si="406">IF(DK196&lt;&gt;"",ABS(DK196),"")</f>
        <v/>
      </c>
      <c r="DM196" s="40" t="str">
        <f>IF(AND(DK196&lt;&gt;"",CW196&lt;=MAX(CW:CW)-DS$7),1/('Publication Bias Analysis'!F:F^2+IF(Additional_model="Fixed effect",0,$DS$13)),"")</f>
        <v/>
      </c>
      <c r="DN196" s="10" t="str">
        <f>IF(AND(Include_study="Yes",Sufficient_data="Yes"),IF('Publication Bias Analysis'!L$38="Left",CZ:CZ-DS$10,DS$10-CZ:CZ),"")</f>
        <v/>
      </c>
      <c r="DO196" s="10" t="str">
        <f t="shared" ref="DO196:DO201" si="407">IF(DN196&lt;&gt;"",ABS(DN196),"")</f>
        <v/>
      </c>
      <c r="DP196" s="40" t="str">
        <f t="shared" si="400"/>
        <v/>
      </c>
      <c r="EG196" s="133"/>
      <c r="EH196" s="10" t="str">
        <f t="shared" si="401"/>
        <v/>
      </c>
      <c r="EI196" s="40" t="str">
        <f>IF(AND(Include_study="Yes",Sufficient_data="Yes"),Z_score-('Publication Bias Analysis'!P$3+'Publication Bias Analysis'!P$4*Inverse_standard_error),"")</f>
        <v/>
      </c>
      <c r="EK196" s="133"/>
      <c r="EL196" s="10" t="str">
        <f>IF(AND(Include_study="Yes",Sufficient_data="Yes"),(CZ:CZ-SUMPRODUCT(Calculations!CP:CP,'Publication Bias Analysis'!E:E)/SUM(Calculations!CP:CP))/(SQRT(EM:EM)),"")</f>
        <v/>
      </c>
      <c r="EM196" s="10" t="str">
        <f>IF(AND(Include_study="Yes",Sufficient_data="Yes"),'Publication Bias Analysis'!F:F^2-1/(SUM(Calculations!CP:CP)),"")</f>
        <v/>
      </c>
      <c r="EN196" s="14" t="str">
        <f t="shared" ref="EN196:EN201" si="408">IF(AND(Include_study="Yes",Sufficient_data="Yes"),RANK(EL:EL,EL:EL,1),"")</f>
        <v/>
      </c>
      <c r="EO196" s="14" t="str">
        <f t="shared" ref="EO196:EO201" si="409">IF(AND(Include_study="Yes",Sufficient_data="Yes"),RANK(EM:EM,EM:EM,1),"")</f>
        <v/>
      </c>
      <c r="EP196" s="14" t="str">
        <f>IF(AND(Include_study="Yes",Sufficient_data="Yes"),COUNTIFS(EN$2:EN195,"&lt;"&amp;EN196,EO$2:EO195,"&lt;"&amp;EO196)+COUNTIFS(EN197:EN$201,"&lt;"&amp;EN196,EO197:EO$201,"&lt;"&amp;EO196)+COUNTIFS(EN$2:EN195,"&gt;"&amp;EN196,EO$2:EO195,"&gt;"&amp;EO196)+COUNTIFS(EN197:EN$201,"&gt;"&amp;EN196,EO197:EO$201,"&gt;"&amp;EO196),"")</f>
        <v/>
      </c>
      <c r="EQ196" s="83" t="str">
        <f>IF(AND(Include_study="Yes",Sufficient_data="Yes"),COUNTIFS(EN$2:EN195,"&lt;"&amp;EN196,EO$2:EO195,"&gt;"&amp;EO196)+COUNTIFS(EN197:EN$201,"&lt;"&amp;EN196,EO197:EO$201,"&gt;"&amp;EO196)+COUNTIFS(EN$2:EN195,"&gt;"&amp;EN196,EO$2:EO195,"&lt;"&amp;EO196)+COUNTIFS(EN197:EN$201,"&gt;"&amp;EN196,EO197:EO$201,"&lt;"&amp;EO196),"")</f>
        <v/>
      </c>
      <c r="ES196" s="133"/>
      <c r="EX196" s="133"/>
      <c r="EY196" s="10" t="e">
        <f t="shared" si="347"/>
        <v>#N/A</v>
      </c>
      <c r="EZ196" s="10" t="e">
        <f t="shared" si="348"/>
        <v>#N/A</v>
      </c>
      <c r="FA196" s="10" t="str">
        <f t="shared" si="349"/>
        <v/>
      </c>
      <c r="FB196" s="40" t="str">
        <f>IF(AND(Include_study="Yes",Sufficient_data="Yes"),Z_score-('Publication Bias Analysis'!AK224+'Publication Bias Analysis'!AK$31*Inverse_standard_error),"")</f>
        <v/>
      </c>
      <c r="FH196" s="133"/>
      <c r="FI196" s="14" t="str">
        <f>IF(Z_score&lt;&gt;"",RANK('Publication Bias Analysis'!AS:AS,'Publication Bias Analysis'!AS:AS,1)+COUNTIF('Publication Bias Analysis'!AS$2:AS195,'Publication Bias Analysis'!AS196),"")</f>
        <v/>
      </c>
      <c r="FJ196" s="10" t="str">
        <f t="shared" si="402"/>
        <v/>
      </c>
      <c r="FK196" s="10" t="e">
        <f>IF(AND(Include_study="Yes",Sufficient_data="Yes"),'Publication Bias Analysis'!AR196,NA())</f>
        <v>#N/A</v>
      </c>
      <c r="FL196" s="28" t="e">
        <f>IF(AND(Include_study="Yes",Sufficient_data="Yes"),'Publication Bias Analysis'!AS196,NA())</f>
        <v>#N/A</v>
      </c>
      <c r="FM196" s="10" t="str">
        <f>IF(AND(Include_study="Yes",Sufficient_data="Yes"),'Publication Bias Analysis'!AR:AR-AVERAGE('Publication Bias Analysis'!AR:AR),"")</f>
        <v/>
      </c>
      <c r="FN196" s="40" t="str">
        <f>IF(AND(Include_study="Yes",Sufficient_data="Yes"),FL:FL-('Publication Bias Analysis'!AV$30+FK:FK*'Publication Bias Analysis'!AV$31),"")</f>
        <v/>
      </c>
      <c r="FT196" s="133"/>
      <c r="FU196" s="10" t="str">
        <f t="shared" si="351"/>
        <v/>
      </c>
      <c r="FV196" s="19" t="str">
        <f t="shared" si="380"/>
        <v/>
      </c>
      <c r="FW196" s="40" t="str">
        <f t="shared" si="404"/>
        <v/>
      </c>
    </row>
    <row r="197" spans="1:179" x14ac:dyDescent="0.2">
      <c r="A197" s="129"/>
      <c r="B197" s="26" t="str">
        <f t="shared" si="352"/>
        <v/>
      </c>
      <c r="C197" s="26" t="str">
        <f>IF(B197&lt;&gt;"",IF(B197=0,COUNTIF(B$2:B196,0)+1,COUNTIF(B$2:B196,B197)+B197+COUNTIF(B:B,0)),"")</f>
        <v/>
      </c>
      <c r="D197" s="26" t="str">
        <f t="shared" si="313"/>
        <v/>
      </c>
      <c r="E197" s="10" t="str">
        <f>IF(AND(Sufficient_data="Yes",Include_study="Yes",Input!Study_name&lt;&gt;""),Input!Study_name,"")</f>
        <v/>
      </c>
      <c r="F197" s="10" t="str">
        <f>IF(AND(Sufficient_data="Yes",Include_study="Yes"),Input!Correlation,"")</f>
        <v/>
      </c>
      <c r="G197" s="10" t="str">
        <f t="shared" si="314"/>
        <v/>
      </c>
      <c r="H197" s="10" t="str">
        <f>IF(AND(Sufficient_data="Yes",Include_study="Yes"),Input!Number_of_subjects,"")</f>
        <v/>
      </c>
      <c r="I197" s="10" t="str">
        <f t="shared" si="315"/>
        <v/>
      </c>
      <c r="J197" s="10" t="str">
        <f t="shared" si="316"/>
        <v/>
      </c>
      <c r="K197" s="10" t="str">
        <f t="shared" si="317"/>
        <v/>
      </c>
      <c r="L197" s="10" t="str">
        <f t="shared" si="318"/>
        <v/>
      </c>
      <c r="M197" s="10" t="str">
        <f t="shared" si="381"/>
        <v/>
      </c>
      <c r="N197" s="10" t="str">
        <f t="shared" si="382"/>
        <v/>
      </c>
      <c r="O197" s="106" t="str">
        <f t="shared" si="383"/>
        <v/>
      </c>
      <c r="P197" s="68" t="str">
        <f t="shared" si="384"/>
        <v/>
      </c>
      <c r="R197" s="57" t="e">
        <f t="shared" si="323"/>
        <v>#N/A</v>
      </c>
      <c r="S197" s="10" t="e">
        <f t="shared" si="324"/>
        <v>#N/A</v>
      </c>
      <c r="T197" s="40" t="e">
        <f t="shared" si="325"/>
        <v>#N/A</v>
      </c>
      <c r="Y197" s="129"/>
      <c r="Z197" s="26" t="str">
        <f t="shared" si="385"/>
        <v/>
      </c>
      <c r="AA197" s="26" t="str">
        <f>IF(AND(Sufficient_data="Yes",Include_study="Yes",Input!Study_name&lt;&gt;"",Subgroup&lt;&gt;""),Input!Study_name,"")</f>
        <v/>
      </c>
      <c r="AB197" s="10" t="str">
        <f t="shared" si="327"/>
        <v/>
      </c>
      <c r="AC197" s="10" t="str">
        <f>IF(AND(Sufficient_data="Yes",Include_study="Yes",Subgroup&lt;&gt;""),Input!Correlation,"")</f>
        <v/>
      </c>
      <c r="AD197" s="10" t="str">
        <f t="shared" si="353"/>
        <v/>
      </c>
      <c r="AE197" s="10" t="str">
        <f t="shared" si="328"/>
        <v/>
      </c>
      <c r="AF197" s="10" t="str">
        <f t="shared" si="354"/>
        <v/>
      </c>
      <c r="AG197" s="10" t="str">
        <f t="shared" si="386"/>
        <v/>
      </c>
      <c r="AH197" s="4" t="str">
        <f t="shared" si="355"/>
        <v/>
      </c>
      <c r="AI197" s="35" t="str">
        <f t="shared" si="387"/>
        <v/>
      </c>
      <c r="AJ197" s="108" t="str">
        <f t="shared" si="388"/>
        <v/>
      </c>
      <c r="AK197" s="68" t="str">
        <f t="shared" si="389"/>
        <v/>
      </c>
      <c r="AL197" s="9"/>
      <c r="AM197" s="57" t="e">
        <f t="shared" si="356"/>
        <v>#N/A</v>
      </c>
      <c r="AN197" s="10" t="e">
        <f t="shared" si="357"/>
        <v>#N/A</v>
      </c>
      <c r="AO197" s="40" t="e">
        <f t="shared" si="358"/>
        <v>#N/A</v>
      </c>
      <c r="AP197" s="9"/>
      <c r="AQ197" s="71" t="str">
        <f t="shared" si="359"/>
        <v/>
      </c>
      <c r="AR197" s="10" t="str">
        <f>IF(AND(Sufficient_data="Yes",Include_study="Yes",Subgroup&lt;&gt;""),IF(COUNTIFS(Input!F$2:F196,"="&amp;"Yes",Input!C$2:C196,"="&amp;"Yes",Input!G$2:G196,"="&amp;Subgroup)&gt;0,"",Subgroup),"")</f>
        <v/>
      </c>
      <c r="AS197" s="26" t="str">
        <f t="shared" si="360"/>
        <v/>
      </c>
      <c r="AT197" s="14" t="str">
        <f t="shared" si="361"/>
        <v/>
      </c>
      <c r="AU197" s="10" t="str">
        <f t="shared" si="362"/>
        <v/>
      </c>
      <c r="AV197" s="19" t="str">
        <f t="shared" si="363"/>
        <v/>
      </c>
      <c r="AW197" s="10" t="str">
        <f t="shared" si="364"/>
        <v/>
      </c>
      <c r="AX197" s="10" t="str">
        <f t="shared" si="365"/>
        <v/>
      </c>
      <c r="AY197" s="10" t="str">
        <f t="shared" si="390"/>
        <v/>
      </c>
      <c r="AZ197" s="10" t="str">
        <f t="shared" si="366"/>
        <v/>
      </c>
      <c r="BA197" s="10" t="str">
        <f t="shared" si="367"/>
        <v/>
      </c>
      <c r="BB197" s="10" t="str">
        <f t="shared" si="391"/>
        <v/>
      </c>
      <c r="BC197" s="10" t="str">
        <f t="shared" si="368"/>
        <v/>
      </c>
      <c r="BD197" s="26" t="str">
        <f t="shared" si="369"/>
        <v/>
      </c>
      <c r="BE197" s="10" t="str">
        <f t="shared" si="392"/>
        <v/>
      </c>
      <c r="BF197" s="10" t="str">
        <f t="shared" si="393"/>
        <v/>
      </c>
      <c r="BG197" s="10" t="str">
        <f t="shared" si="370"/>
        <v/>
      </c>
      <c r="BH197" s="10" t="str">
        <f t="shared" si="371"/>
        <v/>
      </c>
      <c r="BI197" s="10" t="str">
        <f t="shared" si="394"/>
        <v/>
      </c>
      <c r="BJ197" s="10" t="str">
        <f t="shared" si="395"/>
        <v/>
      </c>
      <c r="BK197" s="10" t="str">
        <f t="shared" si="372"/>
        <v/>
      </c>
      <c r="BL197" s="10" t="str">
        <f t="shared" si="373"/>
        <v/>
      </c>
      <c r="BM197" s="10" t="str">
        <f t="shared" si="374"/>
        <v/>
      </c>
      <c r="BN197" s="10" t="e">
        <f t="shared" si="375"/>
        <v>#N/A</v>
      </c>
      <c r="BO197" s="10" t="str">
        <f t="shared" si="376"/>
        <v/>
      </c>
      <c r="BP197" s="10" t="str">
        <f t="shared" si="377"/>
        <v/>
      </c>
      <c r="BQ197" s="10" t="str">
        <f t="shared" si="396"/>
        <v/>
      </c>
      <c r="BR197" s="28" t="str">
        <f t="shared" si="378"/>
        <v/>
      </c>
      <c r="BS197" s="40" t="str">
        <f t="shared" si="403"/>
        <v/>
      </c>
      <c r="BX197" s="138"/>
      <c r="BY197" s="10" t="e">
        <f t="shared" si="340"/>
        <v>#N/A</v>
      </c>
      <c r="BZ197" s="10" t="e">
        <f t="shared" si="341"/>
        <v>#N/A</v>
      </c>
      <c r="CA197" s="10" t="str">
        <f t="shared" si="342"/>
        <v/>
      </c>
      <c r="CB197" s="10" t="str">
        <f>IF(AND(Sufficient_data="Yes",Include_study="Yes",Moderator&lt;&gt;""),'Moderator Analysis'!F:F-CL$2,"")</f>
        <v/>
      </c>
      <c r="CC197" s="10" t="str">
        <f>IF(AND(Sufficient_data="Yes",Include_study="Yes",Moderator&lt;&gt;""),'Moderator Analysis'!E:E-CL$3,"")</f>
        <v/>
      </c>
      <c r="CD197" s="40" t="str">
        <f>IF(AND(Sufficient_data="Yes",Include_study="Yes",Moderator&lt;&gt;""),CA:CA*('Moderator Analysis'!F:F-CL$5-CL$4*'Moderator Analysis'!E:E)^2,"")</f>
        <v/>
      </c>
      <c r="CE197" s="9"/>
      <c r="CF197" s="75" t="str">
        <f t="shared" si="379"/>
        <v/>
      </c>
      <c r="CG197" s="18" t="str">
        <f>IF(AND(Sufficient_data="Yes",Include_study="Yes",CF197&lt;&gt;""),'Moderator Analysis'!F:F-'Moderator Analysis'!J$37,"")</f>
        <v/>
      </c>
      <c r="CH197" s="18" t="str">
        <f>IF(AND(Sufficient_data="Yes",Include_study="Yes",CF197&lt;&gt;""),'Moderator Analysis'!E:E-SUMPRODUCT('Moderator Analysis'!E:E,CF:CF)/SUM(CF:CF),"")</f>
        <v/>
      </c>
      <c r="CI197" s="79" t="str">
        <f>IF(AND(Sufficient_data="Yes",Include_study="Yes",CF197&lt;&gt;""),CF:CF*('Moderator Analysis'!F:F-'Moderator Analysis'!J$29-'Moderator Analysis'!J$30*'Moderator Analysis'!E:E)^2,"")</f>
        <v/>
      </c>
      <c r="CN197" s="138"/>
      <c r="CO197" s="140"/>
      <c r="CP197" s="28" t="str">
        <f>IF(AND(Include_study="Yes",Sufficient_data="Yes"),1/'Publication Bias Analysis'!F197^2,"")</f>
        <v/>
      </c>
      <c r="CQ197" s="28" t="str">
        <f>IF(AND(Include_study="Yes",Sufficient_data="Yes"),1/('Publication Bias Analysis'!F:F^2+IF(Additional_model="Fixed effect",0,Calculations!DD$11)),"")</f>
        <v/>
      </c>
      <c r="CR197" s="28" t="str">
        <f>IF(AND(Include_study="Yes",Sufficient_data="Yes"),1/('Publication Bias Analysis'!F:F^2+IF(Additional_model="Fixed effect",0,'Publication Bias Analysis'!L$32)),"")</f>
        <v/>
      </c>
      <c r="CS197" s="28" t="str">
        <f>IF(AND(Include_study="Yes",Sufficient_data="Yes"),'Publication Bias Analysis'!E:E-IF(Trim_and_fill="Off",'Publication Bias Analysis'!I$29,'Publication Bias Analysis'!I$37),"")</f>
        <v/>
      </c>
      <c r="CT197" s="28" t="str">
        <f t="shared" si="397"/>
        <v/>
      </c>
      <c r="CU197" s="28" t="str">
        <f t="shared" si="398"/>
        <v/>
      </c>
      <c r="CV197" s="90" t="str">
        <f t="shared" si="399"/>
        <v/>
      </c>
      <c r="CW197" s="89" t="str">
        <f>IF(AND(Include_study="Yes",Sufficient_data="Yes"),CV:CV+IF(DH:DH&lt;0,-1,1)*COUNTIF(CV$2:CV196,CV:CV),"")</f>
        <v/>
      </c>
      <c r="CX197" s="89" t="str">
        <f>IF(AND(Include_study="Yes",Sufficient_data="Yes"),RANK(DL:DL,DL:DL,1)*IF(DK:DK&lt;0,-1,1)+IF(DK:DK&lt;0,-1,1)*COUNTIF(CV$2:CV196,CV:CV),"")</f>
        <v/>
      </c>
      <c r="CY197" s="89" t="str">
        <f>IF(AND(Include_study="Yes",Sufficient_data="Yes"),RANK(DO:DO,DO:DO,1)*IF(DN:DN&lt;0,-1,1)+IF(DN:DN&lt;0,-1,1)*COUNTIF(CV$2:CV196,CV:CV),"")</f>
        <v/>
      </c>
      <c r="CZ197" s="10" t="e">
        <f>IF(AND(Include_study="Yes",Sufficient_data="Yes"),'Publication Bias Analysis'!E:E,NA())</f>
        <v>#N/A</v>
      </c>
      <c r="DA197" s="40" t="e">
        <f>IF(AND(Include_study="Yes",Sufficient_data="Yes"),'Publication Bias Analysis'!F:F,NA())</f>
        <v>#N/A</v>
      </c>
      <c r="DG197" s="133"/>
      <c r="DH197" s="28" t="str">
        <f>IF(AND(Include_study="Yes",Sufficient_data="Yes"),IF('Publication Bias Analysis'!L$38="Left",CZ:CZ-'Publication Bias Analysis'!I$29,'Publication Bias Analysis'!I$29-'Publication Bias Analysis'!E:E),"")</f>
        <v/>
      </c>
      <c r="DI197" s="28" t="str">
        <f t="shared" si="405"/>
        <v/>
      </c>
      <c r="DJ197" s="40" t="str">
        <f>IF(AND(Include_study="Yes",Sufficient_data="Yes"),1/('Publication Bias Analysis'!F:F^2+IF(Additional_model="Fixed effect",0,$DS$6)),"")</f>
        <v/>
      </c>
      <c r="DK197" s="28" t="str">
        <f>IF(AND(Include_study="Yes",Sufficient_data="Yes"),IF('Publication Bias Analysis'!L$38="Left",CZ:CZ-DS$3,DS$3-'Publication Bias Analysis'!E:E),"")</f>
        <v/>
      </c>
      <c r="DL197" s="28" t="str">
        <f t="shared" si="406"/>
        <v/>
      </c>
      <c r="DM197" s="40" t="str">
        <f>IF(AND(DK197&lt;&gt;"",CW197&lt;=MAX(CW:CW)-DS$7),1/('Publication Bias Analysis'!F:F^2+IF(Additional_model="Fixed effect",0,$DS$13)),"")</f>
        <v/>
      </c>
      <c r="DN197" s="10" t="str">
        <f>IF(AND(Include_study="Yes",Sufficient_data="Yes"),IF('Publication Bias Analysis'!L$38="Left",CZ:CZ-DS$10,DS$10-CZ:CZ),"")</f>
        <v/>
      </c>
      <c r="DO197" s="10" t="str">
        <f t="shared" si="407"/>
        <v/>
      </c>
      <c r="DP197" s="40" t="str">
        <f t="shared" si="400"/>
        <v/>
      </c>
      <c r="EG197" s="133"/>
      <c r="EH197" s="10" t="str">
        <f t="shared" si="401"/>
        <v/>
      </c>
      <c r="EI197" s="40" t="str">
        <f>IF(AND(Include_study="Yes",Sufficient_data="Yes"),Z_score-('Publication Bias Analysis'!P$3+'Publication Bias Analysis'!P$4*Inverse_standard_error),"")</f>
        <v/>
      </c>
      <c r="EK197" s="133"/>
      <c r="EL197" s="10" t="str">
        <f>IF(AND(Include_study="Yes",Sufficient_data="Yes"),(CZ:CZ-SUMPRODUCT(Calculations!CP:CP,'Publication Bias Analysis'!E:E)/SUM(Calculations!CP:CP))/(SQRT(EM:EM)),"")</f>
        <v/>
      </c>
      <c r="EM197" s="10" t="str">
        <f>IF(AND(Include_study="Yes",Sufficient_data="Yes"),'Publication Bias Analysis'!F:F^2-1/(SUM(Calculations!CP:CP)),"")</f>
        <v/>
      </c>
      <c r="EN197" s="14" t="str">
        <f t="shared" si="408"/>
        <v/>
      </c>
      <c r="EO197" s="14" t="str">
        <f t="shared" si="409"/>
        <v/>
      </c>
      <c r="EP197" s="14" t="str">
        <f>IF(AND(Include_study="Yes",Sufficient_data="Yes"),COUNTIFS(EN$2:EN196,"&lt;"&amp;EN197,EO$2:EO196,"&lt;"&amp;EO197)+COUNTIFS(EN198:EN$201,"&lt;"&amp;EN197,EO198:EO$201,"&lt;"&amp;EO197)+COUNTIFS(EN$2:EN196,"&gt;"&amp;EN197,EO$2:EO196,"&gt;"&amp;EO197)+COUNTIFS(EN198:EN$201,"&gt;"&amp;EN197,EO198:EO$201,"&gt;"&amp;EO197),"")</f>
        <v/>
      </c>
      <c r="EQ197" s="83" t="str">
        <f>IF(AND(Include_study="Yes",Sufficient_data="Yes"),COUNTIFS(EN$2:EN196,"&lt;"&amp;EN197,EO$2:EO196,"&gt;"&amp;EO197)+COUNTIFS(EN198:EN$201,"&lt;"&amp;EN197,EO198:EO$201,"&gt;"&amp;EO197)+COUNTIFS(EN$2:EN196,"&gt;"&amp;EN197,EO$2:EO196,"&lt;"&amp;EO197)+COUNTIFS(EN198:EN$201,"&gt;"&amp;EN197,EO198:EO$201,"&lt;"&amp;EO197),"")</f>
        <v/>
      </c>
      <c r="ES197" s="133"/>
      <c r="EX197" s="133"/>
      <c r="EY197" s="10" t="e">
        <f t="shared" si="347"/>
        <v>#N/A</v>
      </c>
      <c r="EZ197" s="10" t="e">
        <f t="shared" si="348"/>
        <v>#N/A</v>
      </c>
      <c r="FA197" s="10" t="str">
        <f t="shared" si="349"/>
        <v/>
      </c>
      <c r="FB197" s="40" t="str">
        <f>IF(AND(Include_study="Yes",Sufficient_data="Yes"),Z_score-('Publication Bias Analysis'!AK225+'Publication Bias Analysis'!AK$31*Inverse_standard_error),"")</f>
        <v/>
      </c>
      <c r="FH197" s="133"/>
      <c r="FI197" s="14" t="str">
        <f>IF(Z_score&lt;&gt;"",RANK('Publication Bias Analysis'!AS:AS,'Publication Bias Analysis'!AS:AS,1)+COUNTIF('Publication Bias Analysis'!AS$2:AS196,'Publication Bias Analysis'!AS197),"")</f>
        <v/>
      </c>
      <c r="FJ197" s="10" t="str">
        <f t="shared" si="402"/>
        <v/>
      </c>
      <c r="FK197" s="10" t="e">
        <f>IF(AND(Include_study="Yes",Sufficient_data="Yes"),'Publication Bias Analysis'!AR197,NA())</f>
        <v>#N/A</v>
      </c>
      <c r="FL197" s="28" t="e">
        <f>IF(AND(Include_study="Yes",Sufficient_data="Yes"),'Publication Bias Analysis'!AS197,NA())</f>
        <v>#N/A</v>
      </c>
      <c r="FM197" s="10" t="str">
        <f>IF(AND(Include_study="Yes",Sufficient_data="Yes"),'Publication Bias Analysis'!AR:AR-AVERAGE('Publication Bias Analysis'!AR:AR),"")</f>
        <v/>
      </c>
      <c r="FN197" s="40" t="str">
        <f>IF(AND(Include_study="Yes",Sufficient_data="Yes"),FL:FL-('Publication Bias Analysis'!AV$30+FK:FK*'Publication Bias Analysis'!AV$31),"")</f>
        <v/>
      </c>
      <c r="FT197" s="133"/>
      <c r="FU197" s="10" t="str">
        <f t="shared" si="351"/>
        <v/>
      </c>
      <c r="FV197" s="19" t="str">
        <f t="shared" si="380"/>
        <v/>
      </c>
      <c r="FW197" s="40" t="str">
        <f t="shared" si="404"/>
        <v/>
      </c>
    </row>
    <row r="198" spans="1:179" x14ac:dyDescent="0.2">
      <c r="A198" s="129"/>
      <c r="B198" s="26" t="str">
        <f t="shared" si="352"/>
        <v/>
      </c>
      <c r="C198" s="26" t="str">
        <f>IF(B198&lt;&gt;"",IF(B198=0,COUNTIF(B$2:B197,0)+1,COUNTIF(B$2:B197,B198)+B198+COUNTIF(B:B,0)),"")</f>
        <v/>
      </c>
      <c r="D198" s="26" t="str">
        <f t="shared" si="313"/>
        <v/>
      </c>
      <c r="E198" s="10" t="str">
        <f>IF(AND(Sufficient_data="Yes",Include_study="Yes",Input!Study_name&lt;&gt;""),Input!Study_name,"")</f>
        <v/>
      </c>
      <c r="F198" s="10" t="str">
        <f>IF(AND(Sufficient_data="Yes",Include_study="Yes"),Input!Correlation,"")</f>
        <v/>
      </c>
      <c r="G198" s="10" t="str">
        <f t="shared" si="314"/>
        <v/>
      </c>
      <c r="H198" s="10" t="str">
        <f>IF(AND(Sufficient_data="Yes",Include_study="Yes"),Input!Number_of_subjects,"")</f>
        <v/>
      </c>
      <c r="I198" s="10" t="str">
        <f t="shared" si="315"/>
        <v/>
      </c>
      <c r="J198" s="10" t="str">
        <f t="shared" si="316"/>
        <v/>
      </c>
      <c r="K198" s="10" t="str">
        <f t="shared" si="317"/>
        <v/>
      </c>
      <c r="L198" s="10" t="str">
        <f t="shared" si="318"/>
        <v/>
      </c>
      <c r="M198" s="10" t="str">
        <f t="shared" si="381"/>
        <v/>
      </c>
      <c r="N198" s="10" t="str">
        <f t="shared" si="382"/>
        <v/>
      </c>
      <c r="O198" s="106" t="str">
        <f t="shared" si="383"/>
        <v/>
      </c>
      <c r="P198" s="68" t="str">
        <f t="shared" si="384"/>
        <v/>
      </c>
      <c r="R198" s="57" t="e">
        <f t="shared" si="323"/>
        <v>#N/A</v>
      </c>
      <c r="S198" s="10" t="e">
        <f t="shared" si="324"/>
        <v>#N/A</v>
      </c>
      <c r="T198" s="40" t="e">
        <f t="shared" si="325"/>
        <v>#N/A</v>
      </c>
      <c r="Y198" s="129"/>
      <c r="Z198" s="26" t="str">
        <f t="shared" si="385"/>
        <v/>
      </c>
      <c r="AA198" s="26" t="str">
        <f>IF(AND(Sufficient_data="Yes",Include_study="Yes",Input!Study_name&lt;&gt;"",Subgroup&lt;&gt;""),Input!Study_name,"")</f>
        <v/>
      </c>
      <c r="AB198" s="10" t="str">
        <f t="shared" si="327"/>
        <v/>
      </c>
      <c r="AC198" s="10" t="str">
        <f>IF(AND(Sufficient_data="Yes",Include_study="Yes",Subgroup&lt;&gt;""),Input!Correlation,"")</f>
        <v/>
      </c>
      <c r="AD198" s="10" t="str">
        <f t="shared" si="353"/>
        <v/>
      </c>
      <c r="AE198" s="10" t="str">
        <f t="shared" si="328"/>
        <v/>
      </c>
      <c r="AF198" s="10" t="str">
        <f t="shared" si="354"/>
        <v/>
      </c>
      <c r="AG198" s="10" t="str">
        <f t="shared" si="386"/>
        <v/>
      </c>
      <c r="AH198" s="4" t="str">
        <f t="shared" si="355"/>
        <v/>
      </c>
      <c r="AI198" s="35" t="str">
        <f t="shared" si="387"/>
        <v/>
      </c>
      <c r="AJ198" s="108" t="str">
        <f t="shared" si="388"/>
        <v/>
      </c>
      <c r="AK198" s="68" t="str">
        <f t="shared" si="389"/>
        <v/>
      </c>
      <c r="AL198" s="9"/>
      <c r="AM198" s="57" t="e">
        <f t="shared" si="356"/>
        <v>#N/A</v>
      </c>
      <c r="AN198" s="10" t="e">
        <f t="shared" si="357"/>
        <v>#N/A</v>
      </c>
      <c r="AO198" s="40" t="e">
        <f t="shared" si="358"/>
        <v>#N/A</v>
      </c>
      <c r="AP198" s="9"/>
      <c r="AQ198" s="71" t="str">
        <f t="shared" si="359"/>
        <v/>
      </c>
      <c r="AR198" s="10" t="str">
        <f>IF(AND(Sufficient_data="Yes",Include_study="Yes",Subgroup&lt;&gt;""),IF(COUNTIFS(Input!F$2:F197,"="&amp;"Yes",Input!C$2:C197,"="&amp;"Yes",Input!G$2:G197,"="&amp;Subgroup)&gt;0,"",Subgroup),"")</f>
        <v/>
      </c>
      <c r="AS198" s="26" t="str">
        <f t="shared" si="360"/>
        <v/>
      </c>
      <c r="AT198" s="14" t="str">
        <f t="shared" si="361"/>
        <v/>
      </c>
      <c r="AU198" s="10" t="str">
        <f t="shared" si="362"/>
        <v/>
      </c>
      <c r="AV198" s="19" t="str">
        <f t="shared" si="363"/>
        <v/>
      </c>
      <c r="AW198" s="10" t="str">
        <f t="shared" si="364"/>
        <v/>
      </c>
      <c r="AX198" s="10" t="str">
        <f t="shared" si="365"/>
        <v/>
      </c>
      <c r="AY198" s="10" t="str">
        <f t="shared" si="390"/>
        <v/>
      </c>
      <c r="AZ198" s="10" t="str">
        <f t="shared" si="366"/>
        <v/>
      </c>
      <c r="BA198" s="10" t="str">
        <f t="shared" si="367"/>
        <v/>
      </c>
      <c r="BB198" s="10" t="str">
        <f t="shared" si="391"/>
        <v/>
      </c>
      <c r="BC198" s="10" t="str">
        <f t="shared" si="368"/>
        <v/>
      </c>
      <c r="BD198" s="26" t="str">
        <f t="shared" si="369"/>
        <v/>
      </c>
      <c r="BE198" s="10" t="str">
        <f t="shared" si="392"/>
        <v/>
      </c>
      <c r="BF198" s="10" t="str">
        <f t="shared" si="393"/>
        <v/>
      </c>
      <c r="BG198" s="10" t="str">
        <f t="shared" si="370"/>
        <v/>
      </c>
      <c r="BH198" s="10" t="str">
        <f t="shared" si="371"/>
        <v/>
      </c>
      <c r="BI198" s="10" t="str">
        <f t="shared" si="394"/>
        <v/>
      </c>
      <c r="BJ198" s="10" t="str">
        <f t="shared" si="395"/>
        <v/>
      </c>
      <c r="BK198" s="10" t="str">
        <f t="shared" si="372"/>
        <v/>
      </c>
      <c r="BL198" s="10" t="str">
        <f t="shared" si="373"/>
        <v/>
      </c>
      <c r="BM198" s="10" t="str">
        <f t="shared" si="374"/>
        <v/>
      </c>
      <c r="BN198" s="10" t="e">
        <f t="shared" si="375"/>
        <v>#N/A</v>
      </c>
      <c r="BO198" s="10" t="str">
        <f t="shared" si="376"/>
        <v/>
      </c>
      <c r="BP198" s="10" t="str">
        <f t="shared" si="377"/>
        <v/>
      </c>
      <c r="BQ198" s="10" t="str">
        <f t="shared" si="396"/>
        <v/>
      </c>
      <c r="BR198" s="28" t="str">
        <f t="shared" si="378"/>
        <v/>
      </c>
      <c r="BS198" s="40" t="str">
        <f t="shared" si="403"/>
        <v/>
      </c>
      <c r="BX198" s="138"/>
      <c r="BY198" s="10" t="e">
        <f t="shared" si="340"/>
        <v>#N/A</v>
      </c>
      <c r="BZ198" s="10" t="e">
        <f t="shared" si="341"/>
        <v>#N/A</v>
      </c>
      <c r="CA198" s="10" t="str">
        <f t="shared" si="342"/>
        <v/>
      </c>
      <c r="CB198" s="10" t="str">
        <f>IF(AND(Sufficient_data="Yes",Include_study="Yes",Moderator&lt;&gt;""),'Moderator Analysis'!F:F-CL$2,"")</f>
        <v/>
      </c>
      <c r="CC198" s="10" t="str">
        <f>IF(AND(Sufficient_data="Yes",Include_study="Yes",Moderator&lt;&gt;""),'Moderator Analysis'!E:E-CL$3,"")</f>
        <v/>
      </c>
      <c r="CD198" s="40" t="str">
        <f>IF(AND(Sufficient_data="Yes",Include_study="Yes",Moderator&lt;&gt;""),CA:CA*('Moderator Analysis'!F:F-CL$5-CL$4*'Moderator Analysis'!E:E)^2,"")</f>
        <v/>
      </c>
      <c r="CE198" s="9"/>
      <c r="CF198" s="75" t="str">
        <f t="shared" si="379"/>
        <v/>
      </c>
      <c r="CG198" s="18" t="str">
        <f>IF(AND(Sufficient_data="Yes",Include_study="Yes",CF198&lt;&gt;""),'Moderator Analysis'!F:F-'Moderator Analysis'!J$37,"")</f>
        <v/>
      </c>
      <c r="CH198" s="18" t="str">
        <f>IF(AND(Sufficient_data="Yes",Include_study="Yes",CF198&lt;&gt;""),'Moderator Analysis'!E:E-SUMPRODUCT('Moderator Analysis'!E:E,CF:CF)/SUM(CF:CF),"")</f>
        <v/>
      </c>
      <c r="CI198" s="79" t="str">
        <f>IF(AND(Sufficient_data="Yes",Include_study="Yes",CF198&lt;&gt;""),CF:CF*('Moderator Analysis'!F:F-'Moderator Analysis'!J$29-'Moderator Analysis'!J$30*'Moderator Analysis'!E:E)^2,"")</f>
        <v/>
      </c>
      <c r="CN198" s="138"/>
      <c r="CO198" s="140"/>
      <c r="CP198" s="28" t="str">
        <f>IF(AND(Include_study="Yes",Sufficient_data="Yes"),1/'Publication Bias Analysis'!F198^2,"")</f>
        <v/>
      </c>
      <c r="CQ198" s="28" t="str">
        <f>IF(AND(Include_study="Yes",Sufficient_data="Yes"),1/('Publication Bias Analysis'!F:F^2+IF(Additional_model="Fixed effect",0,Calculations!DD$11)),"")</f>
        <v/>
      </c>
      <c r="CR198" s="28" t="str">
        <f>IF(AND(Include_study="Yes",Sufficient_data="Yes"),1/('Publication Bias Analysis'!F:F^2+IF(Additional_model="Fixed effect",0,'Publication Bias Analysis'!L$32)),"")</f>
        <v/>
      </c>
      <c r="CS198" s="28" t="str">
        <f>IF(AND(Include_study="Yes",Sufficient_data="Yes"),'Publication Bias Analysis'!E:E-IF(Trim_and_fill="Off",'Publication Bias Analysis'!I$29,'Publication Bias Analysis'!I$37),"")</f>
        <v/>
      </c>
      <c r="CT198" s="28" t="str">
        <f t="shared" si="397"/>
        <v/>
      </c>
      <c r="CU198" s="28" t="str">
        <f t="shared" si="398"/>
        <v/>
      </c>
      <c r="CV198" s="90" t="str">
        <f t="shared" si="399"/>
        <v/>
      </c>
      <c r="CW198" s="89" t="str">
        <f>IF(AND(Include_study="Yes",Sufficient_data="Yes"),CV:CV+IF(DH:DH&lt;0,-1,1)*COUNTIF(CV$2:CV197,CV:CV),"")</f>
        <v/>
      </c>
      <c r="CX198" s="89" t="str">
        <f>IF(AND(Include_study="Yes",Sufficient_data="Yes"),RANK(DL:DL,DL:DL,1)*IF(DK:DK&lt;0,-1,1)+IF(DK:DK&lt;0,-1,1)*COUNTIF(CV$2:CV197,CV:CV),"")</f>
        <v/>
      </c>
      <c r="CY198" s="89" t="str">
        <f>IF(AND(Include_study="Yes",Sufficient_data="Yes"),RANK(DO:DO,DO:DO,1)*IF(DN:DN&lt;0,-1,1)+IF(DN:DN&lt;0,-1,1)*COUNTIF(CV$2:CV197,CV:CV),"")</f>
        <v/>
      </c>
      <c r="CZ198" s="10" t="e">
        <f>IF(AND(Include_study="Yes",Sufficient_data="Yes"),'Publication Bias Analysis'!E:E,NA())</f>
        <v>#N/A</v>
      </c>
      <c r="DA198" s="40" t="e">
        <f>IF(AND(Include_study="Yes",Sufficient_data="Yes"),'Publication Bias Analysis'!F:F,NA())</f>
        <v>#N/A</v>
      </c>
      <c r="DG198" s="133"/>
      <c r="DH198" s="28" t="str">
        <f>IF(AND(Include_study="Yes",Sufficient_data="Yes"),IF('Publication Bias Analysis'!L$38="Left",CZ:CZ-'Publication Bias Analysis'!I$29,'Publication Bias Analysis'!I$29-'Publication Bias Analysis'!E:E),"")</f>
        <v/>
      </c>
      <c r="DI198" s="28" t="str">
        <f t="shared" si="405"/>
        <v/>
      </c>
      <c r="DJ198" s="40" t="str">
        <f>IF(AND(Include_study="Yes",Sufficient_data="Yes"),1/('Publication Bias Analysis'!F:F^2+IF(Additional_model="Fixed effect",0,$DS$6)),"")</f>
        <v/>
      </c>
      <c r="DK198" s="28" t="str">
        <f>IF(AND(Include_study="Yes",Sufficient_data="Yes"),IF('Publication Bias Analysis'!L$38="Left",CZ:CZ-DS$3,DS$3-'Publication Bias Analysis'!E:E),"")</f>
        <v/>
      </c>
      <c r="DL198" s="28" t="str">
        <f t="shared" si="406"/>
        <v/>
      </c>
      <c r="DM198" s="40" t="str">
        <f>IF(AND(DK198&lt;&gt;"",CW198&lt;=MAX(CW:CW)-DS$7),1/('Publication Bias Analysis'!F:F^2+IF(Additional_model="Fixed effect",0,$DS$13)),"")</f>
        <v/>
      </c>
      <c r="DN198" s="10" t="str">
        <f>IF(AND(Include_study="Yes",Sufficient_data="Yes"),IF('Publication Bias Analysis'!L$38="Left",CZ:CZ-DS$10,DS$10-CZ:CZ),"")</f>
        <v/>
      </c>
      <c r="DO198" s="10" t="str">
        <f t="shared" si="407"/>
        <v/>
      </c>
      <c r="DP198" s="40" t="str">
        <f t="shared" si="400"/>
        <v/>
      </c>
      <c r="EG198" s="133"/>
      <c r="EH198" s="10" t="str">
        <f t="shared" si="401"/>
        <v/>
      </c>
      <c r="EI198" s="40" t="str">
        <f>IF(AND(Include_study="Yes",Sufficient_data="Yes"),Z_score-('Publication Bias Analysis'!P$3+'Publication Bias Analysis'!P$4*Inverse_standard_error),"")</f>
        <v/>
      </c>
      <c r="EK198" s="133"/>
      <c r="EL198" s="10" t="str">
        <f>IF(AND(Include_study="Yes",Sufficient_data="Yes"),(CZ:CZ-SUMPRODUCT(Calculations!CP:CP,'Publication Bias Analysis'!E:E)/SUM(Calculations!CP:CP))/(SQRT(EM:EM)),"")</f>
        <v/>
      </c>
      <c r="EM198" s="10" t="str">
        <f>IF(AND(Include_study="Yes",Sufficient_data="Yes"),'Publication Bias Analysis'!F:F^2-1/(SUM(Calculations!CP:CP)),"")</f>
        <v/>
      </c>
      <c r="EN198" s="14" t="str">
        <f t="shared" si="408"/>
        <v/>
      </c>
      <c r="EO198" s="14" t="str">
        <f t="shared" si="409"/>
        <v/>
      </c>
      <c r="EP198" s="14" t="str">
        <f>IF(AND(Include_study="Yes",Sufficient_data="Yes"),COUNTIFS(EN$2:EN197,"&lt;"&amp;EN198,EO$2:EO197,"&lt;"&amp;EO198)+COUNTIFS(EN199:EN$201,"&lt;"&amp;EN198,EO199:EO$201,"&lt;"&amp;EO198)+COUNTIFS(EN$2:EN197,"&gt;"&amp;EN198,EO$2:EO197,"&gt;"&amp;EO198)+COUNTIFS(EN199:EN$201,"&gt;"&amp;EN198,EO199:EO$201,"&gt;"&amp;EO198),"")</f>
        <v/>
      </c>
      <c r="EQ198" s="83" t="str">
        <f>IF(AND(Include_study="Yes",Sufficient_data="Yes"),COUNTIFS(EN$2:EN197,"&lt;"&amp;EN198,EO$2:EO197,"&gt;"&amp;EO198)+COUNTIFS(EN199:EN$201,"&lt;"&amp;EN198,EO199:EO$201,"&gt;"&amp;EO198)+COUNTIFS(EN$2:EN197,"&gt;"&amp;EN198,EO$2:EO197,"&lt;"&amp;EO198)+COUNTIFS(EN199:EN$201,"&gt;"&amp;EN198,EO199:EO$201,"&lt;"&amp;EO198),"")</f>
        <v/>
      </c>
      <c r="ES198" s="133"/>
      <c r="EX198" s="133"/>
      <c r="EY198" s="10" t="e">
        <f t="shared" si="347"/>
        <v>#N/A</v>
      </c>
      <c r="EZ198" s="10" t="e">
        <f t="shared" si="348"/>
        <v>#N/A</v>
      </c>
      <c r="FA198" s="10" t="str">
        <f t="shared" si="349"/>
        <v/>
      </c>
      <c r="FB198" s="40" t="str">
        <f>IF(AND(Include_study="Yes",Sufficient_data="Yes"),Z_score-('Publication Bias Analysis'!AK226+'Publication Bias Analysis'!AK$31*Inverse_standard_error),"")</f>
        <v/>
      </c>
      <c r="FH198" s="133"/>
      <c r="FI198" s="14" t="str">
        <f>IF(Z_score&lt;&gt;"",RANK('Publication Bias Analysis'!AS:AS,'Publication Bias Analysis'!AS:AS,1)+COUNTIF('Publication Bias Analysis'!AS$2:AS197,'Publication Bias Analysis'!AS198),"")</f>
        <v/>
      </c>
      <c r="FJ198" s="10" t="str">
        <f t="shared" si="402"/>
        <v/>
      </c>
      <c r="FK198" s="10" t="e">
        <f>IF(AND(Include_study="Yes",Sufficient_data="Yes"),'Publication Bias Analysis'!AR198,NA())</f>
        <v>#N/A</v>
      </c>
      <c r="FL198" s="28" t="e">
        <f>IF(AND(Include_study="Yes",Sufficient_data="Yes"),'Publication Bias Analysis'!AS198,NA())</f>
        <v>#N/A</v>
      </c>
      <c r="FM198" s="10" t="str">
        <f>IF(AND(Include_study="Yes",Sufficient_data="Yes"),'Publication Bias Analysis'!AR:AR-AVERAGE('Publication Bias Analysis'!AR:AR),"")</f>
        <v/>
      </c>
      <c r="FN198" s="40" t="str">
        <f>IF(AND(Include_study="Yes",Sufficient_data="Yes"),FL:FL-('Publication Bias Analysis'!AV$30+FK:FK*'Publication Bias Analysis'!AV$31),"")</f>
        <v/>
      </c>
      <c r="FT198" s="133"/>
      <c r="FU198" s="10" t="str">
        <f t="shared" si="351"/>
        <v/>
      </c>
      <c r="FV198" s="19" t="str">
        <f t="shared" si="380"/>
        <v/>
      </c>
      <c r="FW198" s="40" t="str">
        <f t="shared" si="404"/>
        <v/>
      </c>
    </row>
    <row r="199" spans="1:179" x14ac:dyDescent="0.2">
      <c r="A199" s="129"/>
      <c r="B199" s="26" t="str">
        <f t="shared" si="352"/>
        <v/>
      </c>
      <c r="C199" s="26" t="str">
        <f>IF(B199&lt;&gt;"",IF(B199=0,COUNTIF(B$2:B198,0)+1,COUNTIF(B$2:B198,B199)+B199+COUNTIF(B:B,0)),"")</f>
        <v/>
      </c>
      <c r="D199" s="26" t="str">
        <f t="shared" si="313"/>
        <v/>
      </c>
      <c r="E199" s="10" t="str">
        <f>IF(AND(Sufficient_data="Yes",Include_study="Yes",Input!Study_name&lt;&gt;""),Input!Study_name,"")</f>
        <v/>
      </c>
      <c r="F199" s="10" t="str">
        <f>IF(AND(Sufficient_data="Yes",Include_study="Yes"),Input!Correlation,"")</f>
        <v/>
      </c>
      <c r="G199" s="10" t="str">
        <f t="shared" si="314"/>
        <v/>
      </c>
      <c r="H199" s="10" t="str">
        <f>IF(AND(Sufficient_data="Yes",Include_study="Yes"),Input!Number_of_subjects,"")</f>
        <v/>
      </c>
      <c r="I199" s="10" t="str">
        <f t="shared" si="315"/>
        <v/>
      </c>
      <c r="J199" s="10" t="str">
        <f t="shared" si="316"/>
        <v/>
      </c>
      <c r="K199" s="10" t="str">
        <f t="shared" si="317"/>
        <v/>
      </c>
      <c r="L199" s="10" t="str">
        <f t="shared" si="318"/>
        <v/>
      </c>
      <c r="M199" s="10" t="str">
        <f t="shared" si="381"/>
        <v/>
      </c>
      <c r="N199" s="10" t="str">
        <f t="shared" si="382"/>
        <v/>
      </c>
      <c r="O199" s="106" t="str">
        <f t="shared" si="383"/>
        <v/>
      </c>
      <c r="P199" s="68" t="str">
        <f t="shared" si="384"/>
        <v/>
      </c>
      <c r="R199" s="57" t="e">
        <f t="shared" si="323"/>
        <v>#N/A</v>
      </c>
      <c r="S199" s="10" t="e">
        <f t="shared" si="324"/>
        <v>#N/A</v>
      </c>
      <c r="T199" s="40" t="e">
        <f t="shared" si="325"/>
        <v>#N/A</v>
      </c>
      <c r="Y199" s="129"/>
      <c r="Z199" s="26" t="str">
        <f t="shared" si="385"/>
        <v/>
      </c>
      <c r="AA199" s="26" t="str">
        <f>IF(AND(Sufficient_data="Yes",Include_study="Yes",Input!Study_name&lt;&gt;"",Subgroup&lt;&gt;""),Input!Study_name,"")</f>
        <v/>
      </c>
      <c r="AB199" s="10" t="str">
        <f t="shared" si="327"/>
        <v/>
      </c>
      <c r="AC199" s="10" t="str">
        <f>IF(AND(Sufficient_data="Yes",Include_study="Yes",Subgroup&lt;&gt;""),Input!Correlation,"")</f>
        <v/>
      </c>
      <c r="AD199" s="10" t="str">
        <f t="shared" si="353"/>
        <v/>
      </c>
      <c r="AE199" s="10" t="str">
        <f t="shared" si="328"/>
        <v/>
      </c>
      <c r="AF199" s="10" t="str">
        <f t="shared" si="354"/>
        <v/>
      </c>
      <c r="AG199" s="10" t="str">
        <f t="shared" si="386"/>
        <v/>
      </c>
      <c r="AH199" s="4" t="str">
        <f t="shared" si="355"/>
        <v/>
      </c>
      <c r="AI199" s="35" t="str">
        <f t="shared" si="387"/>
        <v/>
      </c>
      <c r="AJ199" s="108" t="str">
        <f t="shared" si="388"/>
        <v/>
      </c>
      <c r="AK199" s="68" t="str">
        <f t="shared" si="389"/>
        <v/>
      </c>
      <c r="AL199" s="9"/>
      <c r="AM199" s="57" t="e">
        <f t="shared" si="356"/>
        <v>#N/A</v>
      </c>
      <c r="AN199" s="10" t="e">
        <f t="shared" si="357"/>
        <v>#N/A</v>
      </c>
      <c r="AO199" s="40" t="e">
        <f t="shared" si="358"/>
        <v>#N/A</v>
      </c>
      <c r="AP199" s="9"/>
      <c r="AQ199" s="71" t="str">
        <f t="shared" si="359"/>
        <v/>
      </c>
      <c r="AR199" s="10" t="str">
        <f>IF(AND(Sufficient_data="Yes",Include_study="Yes",Subgroup&lt;&gt;""),IF(COUNTIFS(Input!F$2:F198,"="&amp;"Yes",Input!C$2:C198,"="&amp;"Yes",Input!G$2:G198,"="&amp;Subgroup)&gt;0,"",Subgroup),"")</f>
        <v/>
      </c>
      <c r="AS199" s="26" t="str">
        <f t="shared" si="360"/>
        <v/>
      </c>
      <c r="AT199" s="14" t="str">
        <f t="shared" si="361"/>
        <v/>
      </c>
      <c r="AU199" s="10" t="str">
        <f t="shared" si="362"/>
        <v/>
      </c>
      <c r="AV199" s="19" t="str">
        <f t="shared" si="363"/>
        <v/>
      </c>
      <c r="AW199" s="10" t="str">
        <f t="shared" si="364"/>
        <v/>
      </c>
      <c r="AX199" s="10" t="str">
        <f t="shared" si="365"/>
        <v/>
      </c>
      <c r="AY199" s="10" t="str">
        <f t="shared" si="390"/>
        <v/>
      </c>
      <c r="AZ199" s="10" t="str">
        <f t="shared" si="366"/>
        <v/>
      </c>
      <c r="BA199" s="10" t="str">
        <f t="shared" si="367"/>
        <v/>
      </c>
      <c r="BB199" s="10" t="str">
        <f t="shared" si="391"/>
        <v/>
      </c>
      <c r="BC199" s="10" t="str">
        <f t="shared" si="368"/>
        <v/>
      </c>
      <c r="BD199" s="26" t="str">
        <f t="shared" si="369"/>
        <v/>
      </c>
      <c r="BE199" s="10" t="str">
        <f t="shared" si="392"/>
        <v/>
      </c>
      <c r="BF199" s="10" t="str">
        <f t="shared" si="393"/>
        <v/>
      </c>
      <c r="BG199" s="10" t="str">
        <f t="shared" si="370"/>
        <v/>
      </c>
      <c r="BH199" s="10" t="str">
        <f t="shared" si="371"/>
        <v/>
      </c>
      <c r="BI199" s="10" t="str">
        <f t="shared" si="394"/>
        <v/>
      </c>
      <c r="BJ199" s="10" t="str">
        <f t="shared" si="395"/>
        <v/>
      </c>
      <c r="BK199" s="10" t="str">
        <f t="shared" si="372"/>
        <v/>
      </c>
      <c r="BL199" s="10" t="str">
        <f t="shared" si="373"/>
        <v/>
      </c>
      <c r="BM199" s="10" t="str">
        <f t="shared" si="374"/>
        <v/>
      </c>
      <c r="BN199" s="10" t="e">
        <f t="shared" si="375"/>
        <v>#N/A</v>
      </c>
      <c r="BO199" s="10" t="str">
        <f t="shared" si="376"/>
        <v/>
      </c>
      <c r="BP199" s="10" t="str">
        <f t="shared" si="377"/>
        <v/>
      </c>
      <c r="BQ199" s="10" t="str">
        <f t="shared" si="396"/>
        <v/>
      </c>
      <c r="BR199" s="28" t="str">
        <f t="shared" si="378"/>
        <v/>
      </c>
      <c r="BS199" s="40" t="str">
        <f t="shared" si="403"/>
        <v/>
      </c>
      <c r="BX199" s="138"/>
      <c r="BY199" s="10" t="e">
        <f t="shared" si="340"/>
        <v>#N/A</v>
      </c>
      <c r="BZ199" s="10" t="e">
        <f t="shared" si="341"/>
        <v>#N/A</v>
      </c>
      <c r="CA199" s="10" t="str">
        <f t="shared" si="342"/>
        <v/>
      </c>
      <c r="CB199" s="10" t="str">
        <f>IF(AND(Sufficient_data="Yes",Include_study="Yes",Moderator&lt;&gt;""),'Moderator Analysis'!F:F-CL$2,"")</f>
        <v/>
      </c>
      <c r="CC199" s="10" t="str">
        <f>IF(AND(Sufficient_data="Yes",Include_study="Yes",Moderator&lt;&gt;""),'Moderator Analysis'!E:E-CL$3,"")</f>
        <v/>
      </c>
      <c r="CD199" s="40" t="str">
        <f>IF(AND(Sufficient_data="Yes",Include_study="Yes",Moderator&lt;&gt;""),CA:CA*('Moderator Analysis'!F:F-CL$5-CL$4*'Moderator Analysis'!E:E)^2,"")</f>
        <v/>
      </c>
      <c r="CE199" s="9"/>
      <c r="CF199" s="75" t="str">
        <f t="shared" si="379"/>
        <v/>
      </c>
      <c r="CG199" s="18" t="str">
        <f>IF(AND(Sufficient_data="Yes",Include_study="Yes",CF199&lt;&gt;""),'Moderator Analysis'!F:F-'Moderator Analysis'!J$37,"")</f>
        <v/>
      </c>
      <c r="CH199" s="18" t="str">
        <f>IF(AND(Sufficient_data="Yes",Include_study="Yes",CF199&lt;&gt;""),'Moderator Analysis'!E:E-SUMPRODUCT('Moderator Analysis'!E:E,CF:CF)/SUM(CF:CF),"")</f>
        <v/>
      </c>
      <c r="CI199" s="79" t="str">
        <f>IF(AND(Sufficient_data="Yes",Include_study="Yes",CF199&lt;&gt;""),CF:CF*('Moderator Analysis'!F:F-'Moderator Analysis'!J$29-'Moderator Analysis'!J$30*'Moderator Analysis'!E:E)^2,"")</f>
        <v/>
      </c>
      <c r="CN199" s="138"/>
      <c r="CO199" s="140"/>
      <c r="CP199" s="28" t="str">
        <f>IF(AND(Include_study="Yes",Sufficient_data="Yes"),1/'Publication Bias Analysis'!F199^2,"")</f>
        <v/>
      </c>
      <c r="CQ199" s="28" t="str">
        <f>IF(AND(Include_study="Yes",Sufficient_data="Yes"),1/('Publication Bias Analysis'!F:F^2+IF(Additional_model="Fixed effect",0,Calculations!DD$11)),"")</f>
        <v/>
      </c>
      <c r="CR199" s="28" t="str">
        <f>IF(AND(Include_study="Yes",Sufficient_data="Yes"),1/('Publication Bias Analysis'!F:F^2+IF(Additional_model="Fixed effect",0,'Publication Bias Analysis'!L$32)),"")</f>
        <v/>
      </c>
      <c r="CS199" s="28" t="str">
        <f>IF(AND(Include_study="Yes",Sufficient_data="Yes"),'Publication Bias Analysis'!E:E-IF(Trim_and_fill="Off",'Publication Bias Analysis'!I$29,'Publication Bias Analysis'!I$37),"")</f>
        <v/>
      </c>
      <c r="CT199" s="28" t="str">
        <f t="shared" si="397"/>
        <v/>
      </c>
      <c r="CU199" s="28" t="str">
        <f t="shared" si="398"/>
        <v/>
      </c>
      <c r="CV199" s="90" t="str">
        <f t="shared" si="399"/>
        <v/>
      </c>
      <c r="CW199" s="89" t="str">
        <f>IF(AND(Include_study="Yes",Sufficient_data="Yes"),CV:CV+IF(DH:DH&lt;0,-1,1)*COUNTIF(CV$2:CV198,CV:CV),"")</f>
        <v/>
      </c>
      <c r="CX199" s="89" t="str">
        <f>IF(AND(Include_study="Yes",Sufficient_data="Yes"),RANK(DL:DL,DL:DL,1)*IF(DK:DK&lt;0,-1,1)+IF(DK:DK&lt;0,-1,1)*COUNTIF(CV$2:CV198,CV:CV),"")</f>
        <v/>
      </c>
      <c r="CY199" s="89" t="str">
        <f>IF(AND(Include_study="Yes",Sufficient_data="Yes"),RANK(DO:DO,DO:DO,1)*IF(DN:DN&lt;0,-1,1)+IF(DN:DN&lt;0,-1,1)*COUNTIF(CV$2:CV198,CV:CV),"")</f>
        <v/>
      </c>
      <c r="CZ199" s="10" t="e">
        <f>IF(AND(Include_study="Yes",Sufficient_data="Yes"),'Publication Bias Analysis'!E:E,NA())</f>
        <v>#N/A</v>
      </c>
      <c r="DA199" s="40" t="e">
        <f>IF(AND(Include_study="Yes",Sufficient_data="Yes"),'Publication Bias Analysis'!F:F,NA())</f>
        <v>#N/A</v>
      </c>
      <c r="DG199" s="133"/>
      <c r="DH199" s="28" t="str">
        <f>IF(AND(Include_study="Yes",Sufficient_data="Yes"),IF('Publication Bias Analysis'!L$38="Left",CZ:CZ-'Publication Bias Analysis'!I$29,'Publication Bias Analysis'!I$29-'Publication Bias Analysis'!E:E),"")</f>
        <v/>
      </c>
      <c r="DI199" s="28" t="str">
        <f t="shared" si="405"/>
        <v/>
      </c>
      <c r="DJ199" s="40" t="str">
        <f>IF(AND(Include_study="Yes",Sufficient_data="Yes"),1/('Publication Bias Analysis'!F:F^2+IF(Additional_model="Fixed effect",0,$DS$6)),"")</f>
        <v/>
      </c>
      <c r="DK199" s="28" t="str">
        <f>IF(AND(Include_study="Yes",Sufficient_data="Yes"),IF('Publication Bias Analysis'!L$38="Left",CZ:CZ-DS$3,DS$3-'Publication Bias Analysis'!E:E),"")</f>
        <v/>
      </c>
      <c r="DL199" s="28" t="str">
        <f t="shared" si="406"/>
        <v/>
      </c>
      <c r="DM199" s="40" t="str">
        <f>IF(AND(DK199&lt;&gt;"",CW199&lt;=MAX(CW:CW)-DS$7),1/('Publication Bias Analysis'!F:F^2+IF(Additional_model="Fixed effect",0,$DS$13)),"")</f>
        <v/>
      </c>
      <c r="DN199" s="10" t="str">
        <f>IF(AND(Include_study="Yes",Sufficient_data="Yes"),IF('Publication Bias Analysis'!L$38="Left",CZ:CZ-DS$10,DS$10-CZ:CZ),"")</f>
        <v/>
      </c>
      <c r="DO199" s="10" t="str">
        <f t="shared" si="407"/>
        <v/>
      </c>
      <c r="DP199" s="40" t="str">
        <f t="shared" si="400"/>
        <v/>
      </c>
      <c r="EG199" s="133"/>
      <c r="EH199" s="10" t="str">
        <f t="shared" si="401"/>
        <v/>
      </c>
      <c r="EI199" s="40" t="str">
        <f>IF(AND(Include_study="Yes",Sufficient_data="Yes"),Z_score-('Publication Bias Analysis'!P$3+'Publication Bias Analysis'!P$4*Inverse_standard_error),"")</f>
        <v/>
      </c>
      <c r="EK199" s="133"/>
      <c r="EL199" s="10" t="str">
        <f>IF(AND(Include_study="Yes",Sufficient_data="Yes"),(CZ:CZ-SUMPRODUCT(Calculations!CP:CP,'Publication Bias Analysis'!E:E)/SUM(Calculations!CP:CP))/(SQRT(EM:EM)),"")</f>
        <v/>
      </c>
      <c r="EM199" s="10" t="str">
        <f>IF(AND(Include_study="Yes",Sufficient_data="Yes"),'Publication Bias Analysis'!F:F^2-1/(SUM(Calculations!CP:CP)),"")</f>
        <v/>
      </c>
      <c r="EN199" s="14" t="str">
        <f t="shared" si="408"/>
        <v/>
      </c>
      <c r="EO199" s="14" t="str">
        <f t="shared" si="409"/>
        <v/>
      </c>
      <c r="EP199" s="14" t="str">
        <f>IF(AND(Include_study="Yes",Sufficient_data="Yes"),COUNTIFS(EN$2:EN198,"&lt;"&amp;EN199,EO$2:EO198,"&lt;"&amp;EO199)+COUNTIFS(EN200:EN$201,"&lt;"&amp;EN199,EO200:EO$201,"&lt;"&amp;EO199)+COUNTIFS(EN$2:EN198,"&gt;"&amp;EN199,EO$2:EO198,"&gt;"&amp;EO199)+COUNTIFS(EN200:EN$201,"&gt;"&amp;EN199,EO200:EO$201,"&gt;"&amp;EO199),"")</f>
        <v/>
      </c>
      <c r="EQ199" s="83" t="str">
        <f>IF(AND(Include_study="Yes",Sufficient_data="Yes"),COUNTIFS(EN$2:EN198,"&lt;"&amp;EN199,EO$2:EO198,"&gt;"&amp;EO199)+COUNTIFS(EN200:EN$201,"&lt;"&amp;EN199,EO200:EO$201,"&gt;"&amp;EO199)+COUNTIFS(EN$2:EN198,"&gt;"&amp;EN199,EO$2:EO198,"&lt;"&amp;EO199)+COUNTIFS(EN200:EN$201,"&gt;"&amp;EN199,EO200:EO$201,"&lt;"&amp;EO199),"")</f>
        <v/>
      </c>
      <c r="ES199" s="133"/>
      <c r="EX199" s="133"/>
      <c r="EY199" s="10" t="e">
        <f t="shared" si="347"/>
        <v>#N/A</v>
      </c>
      <c r="EZ199" s="10" t="e">
        <f t="shared" si="348"/>
        <v>#N/A</v>
      </c>
      <c r="FA199" s="10" t="str">
        <f t="shared" si="349"/>
        <v/>
      </c>
      <c r="FB199" s="40" t="str">
        <f>IF(AND(Include_study="Yes",Sufficient_data="Yes"),Z_score-('Publication Bias Analysis'!AK227+'Publication Bias Analysis'!AK$31*Inverse_standard_error),"")</f>
        <v/>
      </c>
      <c r="FH199" s="133"/>
      <c r="FI199" s="14" t="str">
        <f>IF(Z_score&lt;&gt;"",RANK('Publication Bias Analysis'!AS:AS,'Publication Bias Analysis'!AS:AS,1)+COUNTIF('Publication Bias Analysis'!AS$2:AS198,'Publication Bias Analysis'!AS199),"")</f>
        <v/>
      </c>
      <c r="FJ199" s="10" t="str">
        <f t="shared" si="402"/>
        <v/>
      </c>
      <c r="FK199" s="10" t="e">
        <f>IF(AND(Include_study="Yes",Sufficient_data="Yes"),'Publication Bias Analysis'!AR199,NA())</f>
        <v>#N/A</v>
      </c>
      <c r="FL199" s="28" t="e">
        <f>IF(AND(Include_study="Yes",Sufficient_data="Yes"),'Publication Bias Analysis'!AS199,NA())</f>
        <v>#N/A</v>
      </c>
      <c r="FM199" s="10" t="str">
        <f>IF(AND(Include_study="Yes",Sufficient_data="Yes"),'Publication Bias Analysis'!AR:AR-AVERAGE('Publication Bias Analysis'!AR:AR),"")</f>
        <v/>
      </c>
      <c r="FN199" s="40" t="str">
        <f>IF(AND(Include_study="Yes",Sufficient_data="Yes"),FL:FL-('Publication Bias Analysis'!AV$30+FK:FK*'Publication Bias Analysis'!AV$31),"")</f>
        <v/>
      </c>
      <c r="FT199" s="133"/>
      <c r="FU199" s="10" t="str">
        <f t="shared" si="351"/>
        <v/>
      </c>
      <c r="FV199" s="19" t="str">
        <f t="shared" si="380"/>
        <v/>
      </c>
      <c r="FW199" s="40" t="str">
        <f t="shared" si="404"/>
        <v/>
      </c>
    </row>
    <row r="200" spans="1:179" x14ac:dyDescent="0.2">
      <c r="A200" s="129"/>
      <c r="B200" s="26" t="str">
        <f t="shared" si="352"/>
        <v/>
      </c>
      <c r="C200" s="26" t="str">
        <f>IF(B200&lt;&gt;"",IF(B200=0,COUNTIF(B$2:B199,0)+1,COUNTIF(B$2:B199,B200)+B200+COUNTIF(B:B,0)),"")</f>
        <v/>
      </c>
      <c r="D200" s="26" t="str">
        <f t="shared" si="313"/>
        <v/>
      </c>
      <c r="E200" s="10" t="str">
        <f>IF(AND(Sufficient_data="Yes",Include_study="Yes",Input!Study_name&lt;&gt;""),Input!Study_name,"")</f>
        <v/>
      </c>
      <c r="F200" s="10" t="str">
        <f>IF(AND(Sufficient_data="Yes",Include_study="Yes"),Input!Correlation,"")</f>
        <v/>
      </c>
      <c r="G200" s="10" t="str">
        <f t="shared" si="314"/>
        <v/>
      </c>
      <c r="H200" s="10" t="str">
        <f>IF(AND(Sufficient_data="Yes",Include_study="Yes"),Input!Number_of_subjects,"")</f>
        <v/>
      </c>
      <c r="I200" s="10" t="str">
        <f t="shared" si="315"/>
        <v/>
      </c>
      <c r="J200" s="10" t="str">
        <f t="shared" si="316"/>
        <v/>
      </c>
      <c r="K200" s="10" t="str">
        <f t="shared" si="317"/>
        <v/>
      </c>
      <c r="L200" s="10" t="str">
        <f t="shared" si="318"/>
        <v/>
      </c>
      <c r="M200" s="10" t="str">
        <f t="shared" si="381"/>
        <v/>
      </c>
      <c r="N200" s="10" t="str">
        <f t="shared" si="382"/>
        <v/>
      </c>
      <c r="O200" s="106" t="str">
        <f t="shared" si="383"/>
        <v/>
      </c>
      <c r="P200" s="68" t="str">
        <f t="shared" si="384"/>
        <v/>
      </c>
      <c r="R200" s="57" t="e">
        <f t="shared" si="323"/>
        <v>#N/A</v>
      </c>
      <c r="S200" s="10" t="e">
        <f t="shared" si="324"/>
        <v>#N/A</v>
      </c>
      <c r="T200" s="40" t="e">
        <f t="shared" si="325"/>
        <v>#N/A</v>
      </c>
      <c r="Y200" s="129"/>
      <c r="Z200" s="26" t="str">
        <f t="shared" si="385"/>
        <v/>
      </c>
      <c r="AA200" s="26" t="str">
        <f>IF(AND(Sufficient_data="Yes",Include_study="Yes",Input!Study_name&lt;&gt;"",Subgroup&lt;&gt;""),Input!Study_name,"")</f>
        <v/>
      </c>
      <c r="AB200" s="10" t="str">
        <f t="shared" si="327"/>
        <v/>
      </c>
      <c r="AC200" s="10" t="str">
        <f>IF(AND(Sufficient_data="Yes",Include_study="Yes",Subgroup&lt;&gt;""),Input!Correlation,"")</f>
        <v/>
      </c>
      <c r="AD200" s="10" t="str">
        <f t="shared" si="353"/>
        <v/>
      </c>
      <c r="AE200" s="10" t="str">
        <f t="shared" si="328"/>
        <v/>
      </c>
      <c r="AF200" s="10" t="str">
        <f t="shared" si="354"/>
        <v/>
      </c>
      <c r="AG200" s="10" t="str">
        <f t="shared" si="386"/>
        <v/>
      </c>
      <c r="AH200" s="4" t="str">
        <f t="shared" si="355"/>
        <v/>
      </c>
      <c r="AI200" s="35" t="str">
        <f t="shared" si="387"/>
        <v/>
      </c>
      <c r="AJ200" s="108" t="str">
        <f t="shared" si="388"/>
        <v/>
      </c>
      <c r="AK200" s="68" t="str">
        <f t="shared" si="389"/>
        <v/>
      </c>
      <c r="AL200" s="9"/>
      <c r="AM200" s="57" t="e">
        <f t="shared" si="356"/>
        <v>#N/A</v>
      </c>
      <c r="AN200" s="10" t="e">
        <f t="shared" si="357"/>
        <v>#N/A</v>
      </c>
      <c r="AO200" s="40" t="e">
        <f t="shared" si="358"/>
        <v>#N/A</v>
      </c>
      <c r="AP200" s="9"/>
      <c r="AQ200" s="71" t="str">
        <f t="shared" si="359"/>
        <v/>
      </c>
      <c r="AR200" s="10" t="str">
        <f>IF(AND(Sufficient_data="Yes",Include_study="Yes",Subgroup&lt;&gt;""),IF(COUNTIFS(Input!F$2:F199,"="&amp;"Yes",Input!C$2:C199,"="&amp;"Yes",Input!G$2:G199,"="&amp;Subgroup)&gt;0,"",Subgroup),"")</f>
        <v/>
      </c>
      <c r="AS200" s="26" t="str">
        <f t="shared" si="360"/>
        <v/>
      </c>
      <c r="AT200" s="14" t="str">
        <f t="shared" si="361"/>
        <v/>
      </c>
      <c r="AU200" s="10" t="str">
        <f t="shared" si="362"/>
        <v/>
      </c>
      <c r="AV200" s="19" t="str">
        <f t="shared" si="363"/>
        <v/>
      </c>
      <c r="AW200" s="10" t="str">
        <f t="shared" si="364"/>
        <v/>
      </c>
      <c r="AX200" s="10" t="str">
        <f t="shared" si="365"/>
        <v/>
      </c>
      <c r="AY200" s="10" t="str">
        <f t="shared" si="390"/>
        <v/>
      </c>
      <c r="AZ200" s="10" t="str">
        <f t="shared" si="366"/>
        <v/>
      </c>
      <c r="BA200" s="10" t="str">
        <f t="shared" si="367"/>
        <v/>
      </c>
      <c r="BB200" s="10" t="str">
        <f t="shared" si="391"/>
        <v/>
      </c>
      <c r="BC200" s="10" t="str">
        <f t="shared" si="368"/>
        <v/>
      </c>
      <c r="BD200" s="26" t="str">
        <f t="shared" si="369"/>
        <v/>
      </c>
      <c r="BE200" s="10" t="str">
        <f t="shared" si="392"/>
        <v/>
      </c>
      <c r="BF200" s="10" t="str">
        <f t="shared" si="393"/>
        <v/>
      </c>
      <c r="BG200" s="10" t="str">
        <f t="shared" si="370"/>
        <v/>
      </c>
      <c r="BH200" s="10" t="str">
        <f t="shared" si="371"/>
        <v/>
      </c>
      <c r="BI200" s="10" t="str">
        <f t="shared" si="394"/>
        <v/>
      </c>
      <c r="BJ200" s="10" t="str">
        <f t="shared" si="395"/>
        <v/>
      </c>
      <c r="BK200" s="10" t="str">
        <f t="shared" si="372"/>
        <v/>
      </c>
      <c r="BL200" s="10" t="str">
        <f t="shared" si="373"/>
        <v/>
      </c>
      <c r="BM200" s="10" t="str">
        <f t="shared" si="374"/>
        <v/>
      </c>
      <c r="BN200" s="10" t="e">
        <f t="shared" si="375"/>
        <v>#N/A</v>
      </c>
      <c r="BO200" s="10" t="str">
        <f t="shared" si="376"/>
        <v/>
      </c>
      <c r="BP200" s="10" t="str">
        <f t="shared" si="377"/>
        <v/>
      </c>
      <c r="BQ200" s="10" t="str">
        <f t="shared" si="396"/>
        <v/>
      </c>
      <c r="BR200" s="28" t="str">
        <f t="shared" si="378"/>
        <v/>
      </c>
      <c r="BS200" s="40" t="str">
        <f t="shared" si="403"/>
        <v/>
      </c>
      <c r="BX200" s="138"/>
      <c r="BY200" s="10" t="e">
        <f t="shared" si="340"/>
        <v>#N/A</v>
      </c>
      <c r="BZ200" s="10" t="e">
        <f t="shared" si="341"/>
        <v>#N/A</v>
      </c>
      <c r="CA200" s="10" t="str">
        <f t="shared" si="342"/>
        <v/>
      </c>
      <c r="CB200" s="10" t="str">
        <f>IF(AND(Sufficient_data="Yes",Include_study="Yes",Moderator&lt;&gt;""),'Moderator Analysis'!F:F-CL$2,"")</f>
        <v/>
      </c>
      <c r="CC200" s="10" t="str">
        <f>IF(AND(Sufficient_data="Yes",Include_study="Yes",Moderator&lt;&gt;""),'Moderator Analysis'!E:E-CL$3,"")</f>
        <v/>
      </c>
      <c r="CD200" s="40" t="str">
        <f>IF(AND(Sufficient_data="Yes",Include_study="Yes",Moderator&lt;&gt;""),CA:CA*('Moderator Analysis'!F:F-CL$5-CL$4*'Moderator Analysis'!E:E)^2,"")</f>
        <v/>
      </c>
      <c r="CE200" s="9"/>
      <c r="CF200" s="75" t="str">
        <f t="shared" si="379"/>
        <v/>
      </c>
      <c r="CG200" s="18" t="str">
        <f>IF(AND(Sufficient_data="Yes",Include_study="Yes",CF200&lt;&gt;""),'Moderator Analysis'!F:F-'Moderator Analysis'!J$37,"")</f>
        <v/>
      </c>
      <c r="CH200" s="18" t="str">
        <f>IF(AND(Sufficient_data="Yes",Include_study="Yes",CF200&lt;&gt;""),'Moderator Analysis'!E:E-SUMPRODUCT('Moderator Analysis'!E:E,CF:CF)/SUM(CF:CF),"")</f>
        <v/>
      </c>
      <c r="CI200" s="79" t="str">
        <f>IF(AND(Sufficient_data="Yes",Include_study="Yes",CF200&lt;&gt;""),CF:CF*('Moderator Analysis'!F:F-'Moderator Analysis'!J$29-'Moderator Analysis'!J$30*'Moderator Analysis'!E:E)^2,"")</f>
        <v/>
      </c>
      <c r="CN200" s="138"/>
      <c r="CO200" s="140"/>
      <c r="CP200" s="28" t="str">
        <f>IF(AND(Include_study="Yes",Sufficient_data="Yes"),1/'Publication Bias Analysis'!F200^2,"")</f>
        <v/>
      </c>
      <c r="CQ200" s="28" t="str">
        <f>IF(AND(Include_study="Yes",Sufficient_data="Yes"),1/('Publication Bias Analysis'!F:F^2+IF(Additional_model="Fixed effect",0,Calculations!DD$11)),"")</f>
        <v/>
      </c>
      <c r="CR200" s="28" t="str">
        <f>IF(AND(Include_study="Yes",Sufficient_data="Yes"),1/('Publication Bias Analysis'!F:F^2+IF(Additional_model="Fixed effect",0,'Publication Bias Analysis'!L$32)),"")</f>
        <v/>
      </c>
      <c r="CS200" s="28" t="str">
        <f>IF(AND(Include_study="Yes",Sufficient_data="Yes"),'Publication Bias Analysis'!E:E-IF(Trim_and_fill="Off",'Publication Bias Analysis'!I$29,'Publication Bias Analysis'!I$37),"")</f>
        <v/>
      </c>
      <c r="CT200" s="28" t="str">
        <f t="shared" si="397"/>
        <v/>
      </c>
      <c r="CU200" s="28" t="str">
        <f t="shared" si="398"/>
        <v/>
      </c>
      <c r="CV200" s="90" t="str">
        <f t="shared" si="399"/>
        <v/>
      </c>
      <c r="CW200" s="89" t="str">
        <f>IF(AND(Include_study="Yes",Sufficient_data="Yes"),CV:CV+IF(DH:DH&lt;0,-1,1)*COUNTIF(CV$2:CV199,CV:CV),"")</f>
        <v/>
      </c>
      <c r="CX200" s="89" t="str">
        <f>IF(AND(Include_study="Yes",Sufficient_data="Yes"),RANK(DL:DL,DL:DL,1)*IF(DK:DK&lt;0,-1,1)+IF(DK:DK&lt;0,-1,1)*COUNTIF(CV$2:CV199,CV:CV),"")</f>
        <v/>
      </c>
      <c r="CY200" s="89" t="str">
        <f>IF(AND(Include_study="Yes",Sufficient_data="Yes"),RANK(DO:DO,DO:DO,1)*IF(DN:DN&lt;0,-1,1)+IF(DN:DN&lt;0,-1,1)*COUNTIF(CV$2:CV199,CV:CV),"")</f>
        <v/>
      </c>
      <c r="CZ200" s="10" t="e">
        <f>IF(AND(Include_study="Yes",Sufficient_data="Yes"),'Publication Bias Analysis'!E:E,NA())</f>
        <v>#N/A</v>
      </c>
      <c r="DA200" s="40" t="e">
        <f>IF(AND(Include_study="Yes",Sufficient_data="Yes"),'Publication Bias Analysis'!F:F,NA())</f>
        <v>#N/A</v>
      </c>
      <c r="DG200" s="133"/>
      <c r="DH200" s="28" t="str">
        <f>IF(AND(Include_study="Yes",Sufficient_data="Yes"),IF('Publication Bias Analysis'!L$38="Left",CZ:CZ-'Publication Bias Analysis'!I$29,'Publication Bias Analysis'!I$29-'Publication Bias Analysis'!E:E),"")</f>
        <v/>
      </c>
      <c r="DI200" s="28" t="str">
        <f t="shared" si="405"/>
        <v/>
      </c>
      <c r="DJ200" s="40" t="str">
        <f>IF(AND(Include_study="Yes",Sufficient_data="Yes"),1/('Publication Bias Analysis'!F:F^2+IF(Additional_model="Fixed effect",0,$DS$6)),"")</f>
        <v/>
      </c>
      <c r="DK200" s="28" t="str">
        <f>IF(AND(Include_study="Yes",Sufficient_data="Yes"),IF('Publication Bias Analysis'!L$38="Left",CZ:CZ-DS$3,DS$3-'Publication Bias Analysis'!E:E),"")</f>
        <v/>
      </c>
      <c r="DL200" s="28" t="str">
        <f t="shared" si="406"/>
        <v/>
      </c>
      <c r="DM200" s="40" t="str">
        <f>IF(AND(DK200&lt;&gt;"",CW200&lt;=MAX(CW:CW)-DS$7),1/('Publication Bias Analysis'!F:F^2+IF(Additional_model="Fixed effect",0,$DS$13)),"")</f>
        <v/>
      </c>
      <c r="DN200" s="10" t="str">
        <f>IF(AND(Include_study="Yes",Sufficient_data="Yes"),IF('Publication Bias Analysis'!L$38="Left",CZ:CZ-DS$10,DS$10-CZ:CZ),"")</f>
        <v/>
      </c>
      <c r="DO200" s="10" t="str">
        <f t="shared" si="407"/>
        <v/>
      </c>
      <c r="DP200" s="40" t="str">
        <f t="shared" si="400"/>
        <v/>
      </c>
      <c r="EG200" s="133"/>
      <c r="EH200" s="10" t="str">
        <f t="shared" si="401"/>
        <v/>
      </c>
      <c r="EI200" s="40" t="str">
        <f>IF(AND(Include_study="Yes",Sufficient_data="Yes"),Z_score-('Publication Bias Analysis'!P$3+'Publication Bias Analysis'!P$4*Inverse_standard_error),"")</f>
        <v/>
      </c>
      <c r="EK200" s="133"/>
      <c r="EL200" s="10" t="str">
        <f>IF(AND(Include_study="Yes",Sufficient_data="Yes"),(CZ:CZ-SUMPRODUCT(Calculations!CP:CP,'Publication Bias Analysis'!E:E)/SUM(Calculations!CP:CP))/(SQRT(EM:EM)),"")</f>
        <v/>
      </c>
      <c r="EM200" s="10" t="str">
        <f>IF(AND(Include_study="Yes",Sufficient_data="Yes"),'Publication Bias Analysis'!F:F^2-1/(SUM(Calculations!CP:CP)),"")</f>
        <v/>
      </c>
      <c r="EN200" s="14" t="str">
        <f t="shared" si="408"/>
        <v/>
      </c>
      <c r="EO200" s="14" t="str">
        <f t="shared" si="409"/>
        <v/>
      </c>
      <c r="EP200" s="14" t="str">
        <f>IF(AND(Include_study="Yes",Sufficient_data="Yes"),COUNTIFS(EN$2:EN199,"&lt;"&amp;EN200,EO$2:EO199,"&lt;"&amp;EO200)+COUNTIFS(EN201:EN$201,"&lt;"&amp;EN200,EO201:EO$201,"&lt;"&amp;EO200)+COUNTIFS(EN$2:EN199,"&gt;"&amp;EN200,EO$2:EO199,"&gt;"&amp;EO200)+COUNTIFS(EN201:EN$201,"&gt;"&amp;EN200,EO201:EO$201,"&gt;"&amp;EO200),"")</f>
        <v/>
      </c>
      <c r="EQ200" s="83" t="str">
        <f>IF(AND(Include_study="Yes",Sufficient_data="Yes"),COUNTIFS(EN$2:EN199,"&lt;"&amp;EN200,EO$2:EO199,"&gt;"&amp;EO200)+COUNTIFS(EN201:EN$201,"&lt;"&amp;EN200,EO201:EO$201,"&gt;"&amp;EO200)+COUNTIFS(EN$2:EN199,"&gt;"&amp;EN200,EO$2:EO199,"&lt;"&amp;EO200)+COUNTIFS(EN201:EN$201,"&gt;"&amp;EN200,EO201:EO$201,"&lt;"&amp;EO200),"")</f>
        <v/>
      </c>
      <c r="ES200" s="133"/>
      <c r="EX200" s="133"/>
      <c r="EY200" s="10" t="e">
        <f t="shared" si="347"/>
        <v>#N/A</v>
      </c>
      <c r="EZ200" s="10" t="e">
        <f t="shared" si="348"/>
        <v>#N/A</v>
      </c>
      <c r="FA200" s="10" t="str">
        <f t="shared" si="349"/>
        <v/>
      </c>
      <c r="FB200" s="40" t="str">
        <f>IF(AND(Include_study="Yes",Sufficient_data="Yes"),Z_score-('Publication Bias Analysis'!AK228+'Publication Bias Analysis'!AK$31*Inverse_standard_error),"")</f>
        <v/>
      </c>
      <c r="FH200" s="133"/>
      <c r="FI200" s="14" t="str">
        <f>IF(Z_score&lt;&gt;"",RANK('Publication Bias Analysis'!AS:AS,'Publication Bias Analysis'!AS:AS,1)+COUNTIF('Publication Bias Analysis'!AS$2:AS199,'Publication Bias Analysis'!AS200),"")</f>
        <v/>
      </c>
      <c r="FJ200" s="10" t="str">
        <f t="shared" si="402"/>
        <v/>
      </c>
      <c r="FK200" s="10" t="e">
        <f>IF(AND(Include_study="Yes",Sufficient_data="Yes"),'Publication Bias Analysis'!AR200,NA())</f>
        <v>#N/A</v>
      </c>
      <c r="FL200" s="28" t="e">
        <f>IF(AND(Include_study="Yes",Sufficient_data="Yes"),'Publication Bias Analysis'!AS200,NA())</f>
        <v>#N/A</v>
      </c>
      <c r="FM200" s="10" t="str">
        <f>IF(AND(Include_study="Yes",Sufficient_data="Yes"),'Publication Bias Analysis'!AR:AR-AVERAGE('Publication Bias Analysis'!AR:AR),"")</f>
        <v/>
      </c>
      <c r="FN200" s="40" t="str">
        <f>IF(AND(Include_study="Yes",Sufficient_data="Yes"),FL:FL-('Publication Bias Analysis'!AV$30+FK:FK*'Publication Bias Analysis'!AV$31),"")</f>
        <v/>
      </c>
      <c r="FT200" s="133"/>
      <c r="FU200" s="10" t="str">
        <f t="shared" si="351"/>
        <v/>
      </c>
      <c r="FV200" s="19" t="str">
        <f t="shared" si="380"/>
        <v/>
      </c>
      <c r="FW200" s="40" t="str">
        <f t="shared" si="404"/>
        <v/>
      </c>
    </row>
    <row r="201" spans="1:179" x14ac:dyDescent="0.2">
      <c r="A201" s="129"/>
      <c r="B201" s="64" t="str">
        <f t="shared" si="352"/>
        <v/>
      </c>
      <c r="C201" s="65" t="str">
        <f>IF(B201&lt;&gt;"",IF(B201=0,COUNTIF(B$2:B200,0)+1,COUNTIF(B$2:B200,B201)+B201+COUNTIF(B:B,0)),"")</f>
        <v/>
      </c>
      <c r="D201" s="65" t="str">
        <f t="shared" si="313"/>
        <v/>
      </c>
      <c r="E201" s="38" t="str">
        <f>IF(AND(Sufficient_data="Yes",Include_study="Yes",Input!Study_name&lt;&gt;""),Input!Study_name,"")</f>
        <v/>
      </c>
      <c r="F201" s="38" t="str">
        <f>IF(AND(Sufficient_data="Yes",Include_study="Yes"),Input!Correlation,"")</f>
        <v/>
      </c>
      <c r="G201" s="38" t="str">
        <f t="shared" si="314"/>
        <v/>
      </c>
      <c r="H201" s="38" t="str">
        <f>IF(AND(Sufficient_data="Yes",Include_study="Yes"),Input!Number_of_subjects,"")</f>
        <v/>
      </c>
      <c r="I201" s="38" t="str">
        <f t="shared" si="315"/>
        <v/>
      </c>
      <c r="J201" s="38" t="str">
        <f t="shared" si="316"/>
        <v/>
      </c>
      <c r="K201" s="38" t="str">
        <f t="shared" si="317"/>
        <v/>
      </c>
      <c r="L201" s="38" t="str">
        <f t="shared" si="318"/>
        <v/>
      </c>
      <c r="M201" s="38" t="str">
        <f t="shared" si="381"/>
        <v/>
      </c>
      <c r="N201" s="38" t="str">
        <f t="shared" si="382"/>
        <v/>
      </c>
      <c r="O201" s="66" t="str">
        <f t="shared" si="383"/>
        <v/>
      </c>
      <c r="P201" s="69" t="str">
        <f t="shared" si="384"/>
        <v/>
      </c>
      <c r="R201" s="60" t="e">
        <f t="shared" si="323"/>
        <v>#N/A</v>
      </c>
      <c r="S201" s="38" t="e">
        <f t="shared" si="324"/>
        <v>#N/A</v>
      </c>
      <c r="T201" s="62" t="e">
        <f t="shared" si="325"/>
        <v>#N/A</v>
      </c>
      <c r="Y201" s="129"/>
      <c r="Z201" s="26" t="str">
        <f t="shared" si="385"/>
        <v/>
      </c>
      <c r="AA201" s="65" t="str">
        <f>IF(AND(Sufficient_data="Yes",Include_study="Yes",Input!Study_name&lt;&gt;"",Subgroup&lt;&gt;""),Input!Study_name,"")</f>
        <v/>
      </c>
      <c r="AB201" s="38" t="str">
        <f t="shared" si="327"/>
        <v/>
      </c>
      <c r="AC201" s="38" t="str">
        <f>IF(AND(Sufficient_data="Yes",Include_study="Yes",Subgroup&lt;&gt;""),Input!Correlation,"")</f>
        <v/>
      </c>
      <c r="AD201" s="38" t="str">
        <f t="shared" si="353"/>
        <v/>
      </c>
      <c r="AE201" s="38" t="str">
        <f t="shared" si="328"/>
        <v/>
      </c>
      <c r="AF201" s="38" t="str">
        <f t="shared" si="354"/>
        <v/>
      </c>
      <c r="AG201" s="38" t="str">
        <f t="shared" si="386"/>
        <v/>
      </c>
      <c r="AH201" s="66" t="str">
        <f t="shared" si="355"/>
        <v/>
      </c>
      <c r="AI201" s="110" t="str">
        <f t="shared" si="387"/>
        <v/>
      </c>
      <c r="AJ201" s="110" t="str">
        <f t="shared" si="388"/>
        <v/>
      </c>
      <c r="AK201" s="69" t="str">
        <f t="shared" si="389"/>
        <v/>
      </c>
      <c r="AL201" s="9"/>
      <c r="AM201" s="60" t="e">
        <f t="shared" si="356"/>
        <v>#N/A</v>
      </c>
      <c r="AN201" s="38" t="e">
        <f t="shared" si="357"/>
        <v>#N/A</v>
      </c>
      <c r="AO201" s="62" t="e">
        <f t="shared" si="358"/>
        <v>#N/A</v>
      </c>
      <c r="AP201" s="9"/>
      <c r="AQ201" s="64" t="str">
        <f t="shared" si="359"/>
        <v/>
      </c>
      <c r="AR201" s="38" t="str">
        <f>IF(AND(Sufficient_data="Yes",Include_study="Yes",Subgroup&lt;&gt;""),IF(COUNTIFS(Input!F$2:F200,"="&amp;"Yes",Input!C$2:C200,"="&amp;"Yes",Input!G$2:G200,"="&amp;Subgroup)&gt;0,"",Subgroup),"")</f>
        <v/>
      </c>
      <c r="AS201" s="65" t="str">
        <f t="shared" si="360"/>
        <v/>
      </c>
      <c r="AT201" s="72" t="str">
        <f t="shared" si="361"/>
        <v/>
      </c>
      <c r="AU201" s="38" t="str">
        <f t="shared" si="362"/>
        <v/>
      </c>
      <c r="AV201" s="73" t="str">
        <f t="shared" si="363"/>
        <v/>
      </c>
      <c r="AW201" s="38" t="str">
        <f t="shared" si="364"/>
        <v/>
      </c>
      <c r="AX201" s="38" t="str">
        <f t="shared" si="365"/>
        <v/>
      </c>
      <c r="AY201" s="38" t="str">
        <f t="shared" si="390"/>
        <v/>
      </c>
      <c r="AZ201" s="38" t="str">
        <f t="shared" si="366"/>
        <v/>
      </c>
      <c r="BA201" s="38" t="str">
        <f t="shared" si="367"/>
        <v/>
      </c>
      <c r="BB201" s="38" t="str">
        <f t="shared" si="391"/>
        <v/>
      </c>
      <c r="BC201" s="38" t="str">
        <f t="shared" si="368"/>
        <v/>
      </c>
      <c r="BD201" s="65" t="str">
        <f t="shared" si="369"/>
        <v/>
      </c>
      <c r="BE201" s="10" t="str">
        <f t="shared" si="392"/>
        <v/>
      </c>
      <c r="BF201" s="10" t="str">
        <f t="shared" si="393"/>
        <v/>
      </c>
      <c r="BG201" s="38" t="str">
        <f t="shared" si="370"/>
        <v/>
      </c>
      <c r="BH201" s="38" t="str">
        <f t="shared" si="371"/>
        <v/>
      </c>
      <c r="BI201" s="10" t="str">
        <f t="shared" si="394"/>
        <v/>
      </c>
      <c r="BJ201" s="10" t="str">
        <f t="shared" si="395"/>
        <v/>
      </c>
      <c r="BK201" s="38" t="str">
        <f t="shared" si="372"/>
        <v/>
      </c>
      <c r="BL201" s="38" t="str">
        <f t="shared" si="373"/>
        <v/>
      </c>
      <c r="BM201" s="38" t="str">
        <f t="shared" si="374"/>
        <v/>
      </c>
      <c r="BN201" s="38" t="e">
        <f t="shared" si="375"/>
        <v>#N/A</v>
      </c>
      <c r="BO201" s="38" t="str">
        <f t="shared" si="376"/>
        <v/>
      </c>
      <c r="BP201" s="38" t="str">
        <f t="shared" si="377"/>
        <v/>
      </c>
      <c r="BQ201" s="38" t="str">
        <f t="shared" si="396"/>
        <v/>
      </c>
      <c r="BR201" s="38" t="str">
        <f t="shared" si="378"/>
        <v/>
      </c>
      <c r="BS201" s="62" t="str">
        <f t="shared" si="403"/>
        <v/>
      </c>
      <c r="BX201" s="139"/>
      <c r="BY201" s="60" t="e">
        <f t="shared" si="340"/>
        <v>#N/A</v>
      </c>
      <c r="BZ201" s="38" t="e">
        <f t="shared" si="341"/>
        <v>#N/A</v>
      </c>
      <c r="CA201" s="38" t="str">
        <f t="shared" si="342"/>
        <v/>
      </c>
      <c r="CB201" s="38" t="str">
        <f>IF(AND(Sufficient_data="Yes",Include_study="Yes",Moderator&lt;&gt;""),'Moderator Analysis'!F:F-CL$2,"")</f>
        <v/>
      </c>
      <c r="CC201" s="38" t="str">
        <f>IF(AND(Sufficient_data="Yes",Include_study="Yes",Moderator&lt;&gt;""),'Moderator Analysis'!E:E-CL$3,"")</f>
        <v/>
      </c>
      <c r="CD201" s="62" t="str">
        <f>IF(AND(Sufficient_data="Yes",Include_study="Yes",Moderator&lt;&gt;""),CA:CA*('Moderator Analysis'!F:F-CL$5-CL$4*'Moderator Analysis'!E:E)^2,"")</f>
        <v/>
      </c>
      <c r="CE201" s="9"/>
      <c r="CF201" s="76" t="str">
        <f t="shared" si="379"/>
        <v/>
      </c>
      <c r="CG201" s="77" t="str">
        <f>IF(AND(Sufficient_data="Yes",Include_study="Yes",CF201&lt;&gt;""),'Moderator Analysis'!F:F-'Moderator Analysis'!J$37,"")</f>
        <v/>
      </c>
      <c r="CH201" s="77" t="str">
        <f>IF(AND(Sufficient_data="Yes",Include_study="Yes",CF201&lt;&gt;""),'Moderator Analysis'!E:E-SUMPRODUCT('Moderator Analysis'!E:E,CF:CF)/SUM(CF:CF),"")</f>
        <v/>
      </c>
      <c r="CI201" s="80" t="str">
        <f>IF(AND(Sufficient_data="Yes",Include_study="Yes",CF201&lt;&gt;""),CF:CF*('Moderator Analysis'!F:F-'Moderator Analysis'!J$29-'Moderator Analysis'!J$30*'Moderator Analysis'!E:E)^2,"")</f>
        <v/>
      </c>
      <c r="CN201" s="139"/>
      <c r="CO201" s="141"/>
      <c r="CP201" s="63" t="str">
        <f>IF(AND(Include_study="Yes",Sufficient_data="Yes"),1/'Publication Bias Analysis'!F201^2,"")</f>
        <v/>
      </c>
      <c r="CQ201" s="38" t="str">
        <f>IF(AND(Include_study="Yes",Sufficient_data="Yes"),1/('Publication Bias Analysis'!F:F^2+IF(Additional_model="Fixed effect",0,Calculations!DD$11)),"")</f>
        <v/>
      </c>
      <c r="CR201" s="38" t="str">
        <f>IF(AND(Include_study="Yes",Sufficient_data="Yes"),1/('Publication Bias Analysis'!F:F^2+IF(Additional_model="Fixed effect",0,'Publication Bias Analysis'!L$32)),"")</f>
        <v/>
      </c>
      <c r="CS201" s="38" t="str">
        <f>IF(AND(Include_study="Yes",Sufficient_data="Yes"),'Publication Bias Analysis'!E:E-IF(Trim_and_fill="Off",'Publication Bias Analysis'!I$29,'Publication Bias Analysis'!I$37),"")</f>
        <v/>
      </c>
      <c r="CT201" s="38" t="str">
        <f t="shared" si="397"/>
        <v/>
      </c>
      <c r="CU201" s="38" t="str">
        <f t="shared" si="398"/>
        <v/>
      </c>
      <c r="CV201" s="72" t="str">
        <f t="shared" si="399"/>
        <v/>
      </c>
      <c r="CW201" s="65" t="str">
        <f>IF(AND(Include_study="Yes",Sufficient_data="Yes"),CV:CV+IF(DH:DH&lt;0,-1,1)*COUNTIF(CV$2:CV200,CV:CV),"")</f>
        <v/>
      </c>
      <c r="CX201" s="65" t="str">
        <f>IF(AND(Include_study="Yes",Sufficient_data="Yes"),RANK(DL:DL,DL:DL,1)*IF(DK:DK&lt;0,-1,1)+IF(DK:DK&lt;0,-1,1)*COUNTIF(CV$2:CV200,CV:CV),"")</f>
        <v/>
      </c>
      <c r="CY201" s="65" t="str">
        <f>IF(AND(Include_study="Yes",Sufficient_data="Yes"),RANK(DO:DO,DO:DO,1)*IF(DN:DN&lt;0,-1,1)+IF(DN:DN&lt;0,-1,1)*COUNTIF(CV$2:CV200,CV:CV),"")</f>
        <v/>
      </c>
      <c r="CZ201" s="38" t="e">
        <f>IF(AND(Include_study="Yes",Sufficient_data="Yes"),'Publication Bias Analysis'!E:E,NA())</f>
        <v>#N/A</v>
      </c>
      <c r="DA201" s="62" t="e">
        <f>IF(AND(Include_study="Yes",Sufficient_data="Yes"),'Publication Bias Analysis'!F:F,NA())</f>
        <v>#N/A</v>
      </c>
      <c r="DG201" s="134"/>
      <c r="DH201" s="28" t="str">
        <f>IF(AND(Include_study="Yes",Sufficient_data="Yes"),IF('Publication Bias Analysis'!L$38="Left",CZ:CZ-'Publication Bias Analysis'!I$29,'Publication Bias Analysis'!I$29-'Publication Bias Analysis'!E:E),"")</f>
        <v/>
      </c>
      <c r="DI201" s="38" t="str">
        <f t="shared" si="405"/>
        <v/>
      </c>
      <c r="DJ201" s="62" t="str">
        <f>IF(AND(Include_study="Yes",Sufficient_data="Yes"),1/('Publication Bias Analysis'!F:F^2+IF(Additional_model="Fixed effect",0,$DS$6)),"")</f>
        <v/>
      </c>
      <c r="DK201" s="38" t="str">
        <f>IF(AND(Include_study="Yes",Sufficient_data="Yes"),IF('Publication Bias Analysis'!L$38="Left",CZ:CZ-DS$3,DS$3-'Publication Bias Analysis'!E:E),"")</f>
        <v/>
      </c>
      <c r="DL201" s="38" t="str">
        <f t="shared" si="406"/>
        <v/>
      </c>
      <c r="DM201" s="62" t="str">
        <f>IF(AND(DK201&lt;&gt;"",CW201&lt;=MAX(CW:CW)-DS$7),1/('Publication Bias Analysis'!F:F^2+IF(Additional_model="Fixed effect",0,$DS$13)),"")</f>
        <v/>
      </c>
      <c r="DN201" s="38" t="str">
        <f>IF(AND(Include_study="Yes",Sufficient_data="Yes"),IF('Publication Bias Analysis'!L$38="Left",CZ:CZ-DS$10,DS$10-CZ:CZ),"")</f>
        <v/>
      </c>
      <c r="DO201" s="38" t="str">
        <f t="shared" si="407"/>
        <v/>
      </c>
      <c r="DP201" s="62" t="str">
        <f t="shared" si="400"/>
        <v/>
      </c>
      <c r="EG201" s="134"/>
      <c r="EH201" s="63" t="str">
        <f t="shared" si="401"/>
        <v/>
      </c>
      <c r="EI201" s="62" t="str">
        <f>IF(AND(Include_study="Yes",Sufficient_data="Yes"),Z_score-('Publication Bias Analysis'!P$3+'Publication Bias Analysis'!P$4*Inverse_standard_error),"")</f>
        <v/>
      </c>
      <c r="EK201" s="134"/>
      <c r="EL201" s="63" t="str">
        <f>IF(AND(Include_study="Yes",Sufficient_data="Yes"),(CZ:CZ-SUMPRODUCT(Calculations!CP:CP,'Publication Bias Analysis'!E:E)/SUM(Calculations!CP:CP))/(SQRT(EM:EM)),"")</f>
        <v/>
      </c>
      <c r="EM201" s="38" t="str">
        <f>IF(AND(Include_study="Yes",Sufficient_data="Yes"),'Publication Bias Analysis'!F:F^2-1/(SUM(Calculations!CP:CP)),"")</f>
        <v/>
      </c>
      <c r="EN201" s="72" t="str">
        <f t="shared" si="408"/>
        <v/>
      </c>
      <c r="EO201" s="72" t="str">
        <f t="shared" si="409"/>
        <v/>
      </c>
      <c r="EP201" s="72" t="str">
        <f>IF(AND(Include_study="Yes",Sufficient_data="Yes"),COUNTIFS(EN$2:EN200,"&lt;"&amp;EN201,EO$2:EO200,"&lt;"&amp;EO201)+COUNTIFS(EN$201:EN202,"&lt;"&amp;EN201,EO$201:EO202,"&lt;"&amp;EO201)+COUNTIFS(EN$2:EN200,"&gt;"&amp;EN201,EO$2:EO200,"&gt;"&amp;EO201)+COUNTIFS(EN$201:EN202,"&gt;"&amp;EN201,EO$201:EO202,"&gt;"&amp;EO201),"")</f>
        <v/>
      </c>
      <c r="EQ201" s="84" t="str">
        <f>IF(AND(Include_study="Yes",Sufficient_data="Yes"),COUNTIFS(EN$2:EN200,"&lt;"&amp;EN201,EO$2:EO200,"&gt;"&amp;EO201)+COUNTIFS(EN$2:EN200,"&gt;"&amp;EN201,EO$2:EO200,"&lt;"&amp;EO201),"")</f>
        <v/>
      </c>
      <c r="ES201" s="134"/>
      <c r="EX201" s="134"/>
      <c r="EY201" s="63" t="e">
        <f t="shared" si="347"/>
        <v>#N/A</v>
      </c>
      <c r="EZ201" s="38" t="e">
        <f t="shared" si="348"/>
        <v>#N/A</v>
      </c>
      <c r="FA201" s="38" t="str">
        <f t="shared" si="349"/>
        <v/>
      </c>
      <c r="FB201" s="62" t="str">
        <f>IF(AND(Include_study="Yes",Sufficient_data="Yes"),Z_score-('Publication Bias Analysis'!AK229+'Publication Bias Analysis'!AK$31*Inverse_standard_error),"")</f>
        <v/>
      </c>
      <c r="FH201" s="134"/>
      <c r="FI201" s="14" t="str">
        <f>IF(Z_score&lt;&gt;"",RANK('Publication Bias Analysis'!AS:AS,'Publication Bias Analysis'!AS:AS,1)+COUNTIF('Publication Bias Analysis'!AS$2:AS200,'Publication Bias Analysis'!AS201),"")</f>
        <v/>
      </c>
      <c r="FJ201" s="38" t="str">
        <f t="shared" si="402"/>
        <v/>
      </c>
      <c r="FK201" s="38" t="e">
        <f>IF(AND(Include_study="Yes",Sufficient_data="Yes"),'Publication Bias Analysis'!AR201,NA())</f>
        <v>#N/A</v>
      </c>
      <c r="FL201" s="38" t="e">
        <f>IF(AND(Include_study="Yes",Sufficient_data="Yes"),'Publication Bias Analysis'!AS201,NA())</f>
        <v>#N/A</v>
      </c>
      <c r="FM201" s="38" t="str">
        <f>IF(AND(Include_study="Yes",Sufficient_data="Yes"),'Publication Bias Analysis'!AR:AR-AVERAGE('Publication Bias Analysis'!AR:AR),"")</f>
        <v/>
      </c>
      <c r="FN201" s="62" t="str">
        <f>IF(AND(Include_study="Yes",Sufficient_data="Yes"),FL:FL-('Publication Bias Analysis'!AV$30+FK:FK*'Publication Bias Analysis'!AV$31),"")</f>
        <v/>
      </c>
      <c r="FT201" s="134"/>
      <c r="FU201" s="63" t="str">
        <f t="shared" si="351"/>
        <v/>
      </c>
      <c r="FV201" s="73" t="str">
        <f t="shared" si="380"/>
        <v/>
      </c>
      <c r="FW201" s="62" t="str">
        <f t="shared" si="404"/>
        <v/>
      </c>
    </row>
  </sheetData>
  <mergeCells count="38">
    <mergeCell ref="V5:W5"/>
    <mergeCell ref="EG2:EG201"/>
    <mergeCell ref="EK2:EK201"/>
    <mergeCell ref="ES2:ES201"/>
    <mergeCell ref="EX2:EX201"/>
    <mergeCell ref="Y2:Y201"/>
    <mergeCell ref="BX2:BX201"/>
    <mergeCell ref="CN2:CN201"/>
    <mergeCell ref="CO2:CO201"/>
    <mergeCell ref="DG2:DG201"/>
    <mergeCell ref="BU1:BV1"/>
    <mergeCell ref="BU18:BV18"/>
    <mergeCell ref="CK10:CL10"/>
    <mergeCell ref="CK1:CL1"/>
    <mergeCell ref="FT2:FT201"/>
    <mergeCell ref="BU35:BV35"/>
    <mergeCell ref="BU31:BV31"/>
    <mergeCell ref="BU27:BV27"/>
    <mergeCell ref="FH2:FH201"/>
    <mergeCell ref="BU36:BV36"/>
    <mergeCell ref="BU37:BV37"/>
    <mergeCell ref="BU38:BV38"/>
    <mergeCell ref="A2:A201"/>
    <mergeCell ref="DC18:DD18"/>
    <mergeCell ref="FP1:FR1"/>
    <mergeCell ref="FD1:FF1"/>
    <mergeCell ref="DC1:DE1"/>
    <mergeCell ref="DC13:DD13"/>
    <mergeCell ref="DR1:DS1"/>
    <mergeCell ref="DR2:DS2"/>
    <mergeCell ref="DR4:DS4"/>
    <mergeCell ref="DR9:DS9"/>
    <mergeCell ref="DR11:DS11"/>
    <mergeCell ref="DR18:DS18"/>
    <mergeCell ref="DR16:DS16"/>
    <mergeCell ref="ET12:EU12"/>
    <mergeCell ref="V1:W1"/>
    <mergeCell ref="BU11:BV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59</vt:i4>
      </vt:variant>
    </vt:vector>
  </HeadingPairs>
  <TitlesOfParts>
    <vt:vector size="65" baseType="lpstr">
      <vt:lpstr>Input</vt:lpstr>
      <vt:lpstr>Forest Plot</vt:lpstr>
      <vt:lpstr>Subgroup Analysis</vt:lpstr>
      <vt:lpstr>Moderator Analysis</vt:lpstr>
      <vt:lpstr>Publication Bias Analysis</vt:lpstr>
      <vt:lpstr>Calculations</vt:lpstr>
      <vt:lpstr>Additional_confidence_level</vt:lpstr>
      <vt:lpstr>Additional_model</vt:lpstr>
      <vt:lpstr>Begg_Mazumdar</vt:lpstr>
      <vt:lpstr>Between_subgroup_weighting</vt:lpstr>
      <vt:lpstr>CI_Lower_limit</vt:lpstr>
      <vt:lpstr>CI_Upper_limit</vt:lpstr>
      <vt:lpstr>CICES_LL</vt:lpstr>
      <vt:lpstr>CICES_UL</vt:lpstr>
      <vt:lpstr>Combined_Effect_Size</vt:lpstr>
      <vt:lpstr>Combined_Effect_Sizez</vt:lpstr>
      <vt:lpstr>Confidence_level</vt:lpstr>
      <vt:lpstr>Input!Correlation</vt:lpstr>
      <vt:lpstr>Correlation</vt:lpstr>
      <vt:lpstr>Entry_Number</vt:lpstr>
      <vt:lpstr>I2_</vt:lpstr>
      <vt:lpstr>Include_study</vt:lpstr>
      <vt:lpstr>Inverse_standard_error</vt:lpstr>
      <vt:lpstr>k_</vt:lpstr>
      <vt:lpstr>Lookup_Table</vt:lpstr>
      <vt:lpstr>Lookup_table_subgroup</vt:lpstr>
      <vt:lpstr>Meta_analysis_model</vt:lpstr>
      <vt:lpstr>Moderator</vt:lpstr>
      <vt:lpstr>Moderator_confidence_interval</vt:lpstr>
      <vt:lpstr>Moderator_k</vt:lpstr>
      <vt:lpstr>Moderator_model</vt:lpstr>
      <vt:lpstr>Number</vt:lpstr>
      <vt:lpstr>Number_of_subgroups</vt:lpstr>
      <vt:lpstr>Input!Number_of_subjects</vt:lpstr>
      <vt:lpstr>Number_of_subjects</vt:lpstr>
      <vt:lpstr>Order</vt:lpstr>
      <vt:lpstr>PICES_LL</vt:lpstr>
      <vt:lpstr>PICES_UL</vt:lpstr>
      <vt:lpstr>pq</vt:lpstr>
      <vt:lpstr>Q_</vt:lpstr>
      <vt:lpstr>Residuals</vt:lpstr>
      <vt:lpstr>rz</vt:lpstr>
      <vt:lpstr>SECES_z</vt:lpstr>
      <vt:lpstr>SEz</vt:lpstr>
      <vt:lpstr>Sort_By</vt:lpstr>
      <vt:lpstr>Standardized_residual</vt:lpstr>
      <vt:lpstr>Input!Study_name</vt:lpstr>
      <vt:lpstr>Study_name</vt:lpstr>
      <vt:lpstr>Study_z_score</vt:lpstr>
      <vt:lpstr>Subgroup</vt:lpstr>
      <vt:lpstr>Subgroup_confidence_level</vt:lpstr>
      <vt:lpstr>Subgroup_k</vt:lpstr>
      <vt:lpstr>Subgroup_number</vt:lpstr>
      <vt:lpstr>Sufficient_data</vt:lpstr>
      <vt:lpstr>T_</vt:lpstr>
      <vt:lpstr>T2_</vt:lpstr>
      <vt:lpstr>Trim_and_fill</vt:lpstr>
      <vt:lpstr>Var</vt:lpstr>
      <vt:lpstr>Varz</vt:lpstr>
      <vt:lpstr>Weight</vt:lpstr>
      <vt:lpstr>Weightf</vt:lpstr>
      <vt:lpstr>Weightr</vt:lpstr>
      <vt:lpstr>Within_subgroup_weighting</vt:lpstr>
      <vt:lpstr>Z_score</vt:lpstr>
      <vt:lpstr>Z_value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Rhee;Robert Suurmond;and Tony Hak</dc:creator>
  <cp:lastModifiedBy>Henk van Rhee</cp:lastModifiedBy>
  <dcterms:created xsi:type="dcterms:W3CDTF">2013-06-12T14:21:20Z</dcterms:created>
  <dcterms:modified xsi:type="dcterms:W3CDTF">2018-07-26T09:51:48Z</dcterms:modified>
</cp:coreProperties>
</file>